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a.investitii mii lei" sheetId="1" r:id="rId1"/>
  </sheets>
  <externalReferences>
    <externalReference r:id="rId4"/>
    <externalReference r:id="rId5"/>
  </externalReferences>
  <definedNames>
    <definedName name="bgvjkbhvuo">#REF!</definedName>
    <definedName name="fr">#REF!</definedName>
    <definedName name="_xlnm.Print_Titles" localSheetId="0">'lista.investitii mii lei'!$21:$23</definedName>
    <definedName name="_xlnm.Print_Area" localSheetId="0">'lista.investitii mii lei'!$A$1:$M$152</definedName>
  </definedNames>
  <calcPr fullCalcOnLoad="1"/>
</workbook>
</file>

<file path=xl/sharedStrings.xml><?xml version="1.0" encoding="utf-8"?>
<sst xmlns="http://schemas.openxmlformats.org/spreadsheetml/2006/main" count="156" uniqueCount="133">
  <si>
    <t>TOTAL din care</t>
  </si>
  <si>
    <t>Nr. crt.</t>
  </si>
  <si>
    <t>Valoarea totală</t>
  </si>
  <si>
    <t>actualizată la</t>
  </si>
  <si>
    <t>totale</t>
  </si>
  <si>
    <t>Cheltuieli</t>
  </si>
  <si>
    <t>Surse</t>
  </si>
  <si>
    <t>proprii</t>
  </si>
  <si>
    <t xml:space="preserve">Valoarea </t>
  </si>
  <si>
    <t>totală</t>
  </si>
  <si>
    <t xml:space="preserve"> al municipiului Lupeni</t>
  </si>
  <si>
    <t>Finanţate din:</t>
  </si>
  <si>
    <t>70.</t>
  </si>
  <si>
    <t>84.</t>
  </si>
  <si>
    <t xml:space="preserve">credite externe  şi interne </t>
  </si>
  <si>
    <t>alte surse</t>
  </si>
  <si>
    <t>Bugetul local</t>
  </si>
  <si>
    <t>MUNICIPIUL LUPENI</t>
  </si>
  <si>
    <t>DENUMIREA</t>
  </si>
  <si>
    <t>CAP. 67. - CULTURA, RECREERE SI RELIGIE</t>
  </si>
  <si>
    <t xml:space="preserve">PROGRAMUL </t>
  </si>
  <si>
    <t>Cofinanțare proiect "Modernizarea infrastructurii de apă și apă uzată în județul Hunedoara (Valea Jiului) 2014-2020" 70.50.00/51.02.29</t>
  </si>
  <si>
    <t>Amenajare și modernizare parcări în municipiul Lupeni 84.03.01/71.01.01</t>
  </si>
  <si>
    <t>Sistem Integrat de deșeuri 74.05.02 / 51.02.29</t>
  </si>
  <si>
    <t>Documentație PUG cu regulament local de urbanism 70.50.00/71.01.30</t>
  </si>
  <si>
    <t>Rețele de utilități  Cinematograf 67.50.00/71.01.01</t>
  </si>
  <si>
    <t>Modernizarea Sistemului de iluminat public în Municipiul Lupeni - Iluminat Axa 3 - 70.06.00/71.01.01</t>
  </si>
  <si>
    <t>C - Alte cheltuieli de investiţii</t>
  </si>
  <si>
    <t>CAP. 51 - AUTORITATE PUBLICĂ - Total</t>
  </si>
  <si>
    <t>CAP. 65. - ÎNVĂȚĂMÂNT - Total</t>
  </si>
  <si>
    <t xml:space="preserve">A - Obiective de investiţii în continuare </t>
  </si>
  <si>
    <t>B - Obiective noi de investiţii</t>
  </si>
  <si>
    <t>CAP. - 66 SĂNĂTATE - Total</t>
  </si>
  <si>
    <t>A - Obiective de investiţii în continuare – total</t>
  </si>
  <si>
    <t>CAP. 68. - ASIGURARI SI ASISTENTA SOCIALA - Total</t>
  </si>
  <si>
    <t>CAP. 74 - PROTECȚIA MEDIULUI - Total</t>
  </si>
  <si>
    <t>CAP. 84. - TRANSPORTURI - Total</t>
  </si>
  <si>
    <t>CAP. 70. - LOCUINȚE, SERVICII SI DEZVOLTARE PUBLICA - Total</t>
  </si>
  <si>
    <t>”Reabilitare și modernizare drumuri, alei și parcări, municipiul Lupeni” - 84.03.01/71.01.01</t>
  </si>
  <si>
    <t>Reabilitare și modernizare infrastructură rutieră în municipiul Lupeni 84.03.01/71.01.01</t>
  </si>
  <si>
    <t>Construire Bazin de înot didactic, municipiul Lupeni, județul Hunedoara - 67.05.03/71.01.01</t>
  </si>
  <si>
    <t>Construire Bază Sportivă TIP 1, strada Tineretului, nr. 43, municipiul Lupeni, județul Hunedoara - 67.05.03/71.01.01</t>
  </si>
  <si>
    <t>Reabilitarea corpului vechi al Spitalului Municipal Lupeni - 66.06.01/71.01.01</t>
  </si>
  <si>
    <t>Linia verde de autobuze electrice Petrila -Petroșani - Aninoasa - Vulcan - Lupeni - Uricani Green Line Valea Jiului, componenta 1 și componenta 2 - 70.50.00/51.02.29</t>
  </si>
  <si>
    <t>CAP. 87 - ALTE ACȚIUNI - Total</t>
  </si>
  <si>
    <t>CAP. 83 - AGRICULTURĂ, SILVICULTURĂ, PISCICULTURĂ ȘI VÂNĂTOARE - Total</t>
  </si>
  <si>
    <t>Amenajament Silvic - 83.03.30/71.01.30</t>
  </si>
  <si>
    <t>Centrală termică - 87.50.00/71.01.30</t>
  </si>
  <si>
    <t>Proceduri administrative simplificate prin eficientizare digitală la Primăria Municipiului Lupeni - 51.01.03/58.02.</t>
  </si>
  <si>
    <t>Cofinanțare proiect "BAHTALO! Împreună combatem sărăcia și discriminarea" 65.04.01/58.02.</t>
  </si>
  <si>
    <t>Cofinanțare proiect "BAHTALO! Împreună combatem sărăcia și discriminarea" 68.15.01/58.02.</t>
  </si>
  <si>
    <t>Modernizare bulevard Tudor Vladimirescu 84.03.01/58.01</t>
  </si>
  <si>
    <t>Amenajare teren de sport și spațiu de joacă în Cartierul Ștefan  - proiectare și execuție - 67.0503/71.01.01</t>
  </si>
  <si>
    <t>S.F. Construire Clădire Locuințe Sociale - 70.03.30/71.01.30</t>
  </si>
  <si>
    <t>Modernizare iluminat public cu Led - 70.06.00/71.01.01</t>
  </si>
  <si>
    <t>Grădinița Viitorului – Reabilitare și echipare Grădiniță și reabilitare alei de acces la grădiniță – axa 13 65.03.01/58.01.01</t>
  </si>
  <si>
    <t>mii lei</t>
  </si>
  <si>
    <t>Reabilitare, modernizare și dotare Școala Gimnazială Nr. 2 Lupeni - 65.04.01/58.01.</t>
  </si>
  <si>
    <t>Reabilitare, modernizare și dotare Școala Gimnazială Nr. 3 Lupeni - 65.04.01/58.01.</t>
  </si>
  <si>
    <t>Școala Gimnazială Nr. 1 Lupeni - Reabilitare și echipare școală și reabilitare căi de acces la școală în zona dintre străzile Bisericii și Pădurarilor - 65.04.01/58.01</t>
  </si>
  <si>
    <t>PUZ Amenajare zonă intrare în Municipiul Lupeni 70.50.00/71.01.30</t>
  </si>
  <si>
    <t>Reabilitare, modernizare și dotare Liceul Tehnologic - 65.04.02/58.01</t>
  </si>
  <si>
    <t>Audit Transport Local - 70.50.00/71.01.30</t>
  </si>
  <si>
    <t>ROMÂNIA</t>
  </si>
  <si>
    <t>JUDEȚUL HUNEDOARA</t>
  </si>
  <si>
    <t>CONSILIUL LOCAL</t>
  </si>
  <si>
    <t>Extindere  și  dotare ATI Spital Municipal Lupeni - (Spital suport pacienți COVID-19 pozitiv) 66.06.01/58.02</t>
  </si>
  <si>
    <t>Elaborare documentație Strategie de Dezvoltare  Locală 2021 - 2027- 70.50.00/71.01.30</t>
  </si>
  <si>
    <t>Elaborare și actualizare documentație ”Plan de Mobilitate Urbană Durabilă”- 84.03.01/71.01.30</t>
  </si>
  <si>
    <t>SF, Dali, studii, expertize - 84.03.01/71.01.30</t>
  </si>
  <si>
    <t xml:space="preserve">  de investiţii publice pe anul 2021</t>
  </si>
  <si>
    <t>Proiectare și execuție reabilitare imobil Aleea Liliacului, nr. 2 - 70.50.01/71.01.01</t>
  </si>
  <si>
    <t>Proiectare și execuție Alimentare cu gaze naturale în Municipiul Lupeni 70.07.00/71.01.01</t>
  </si>
  <si>
    <t>Educație digitală pentru toți elevii din Municipiul Lupeni - 65.50.00/71.01.30</t>
  </si>
  <si>
    <t>Construire locuințe sociale – str. Tineretului nr. 5 - 70.03.30/71.01.01</t>
  </si>
  <si>
    <t>S.F, P.T, studii, expertize, întabulări Investiții dezvoltare locală - 70.50/71.01.30</t>
  </si>
  <si>
    <t>S.F., D.A.L.I., P.T, studii, expertize, întabulări Stadion Minerul Lupeni  - 67.05.03/71.01.30</t>
  </si>
  <si>
    <t>S.F., D.A.L.I., P.T, studii, expertize, întabulări Regenerare Urbana POAT  - 67.05.03/71.01.30</t>
  </si>
  <si>
    <t xml:space="preserve">P.T. avize, acorduri, etc. - Construire locuințe sociale strada Tineretului  - 70.03.30/71.01.30 </t>
  </si>
  <si>
    <t>S.F, D.A.L.I., P.T, studii, expertize, întabulări - Extindere iluminat public - 70.06/71.01.30</t>
  </si>
  <si>
    <t>S.F, P.T, studii, expertize, întabulări - Regenerare urbană - Demolare incintă Preparația Lupeni - 70.50/71.01.30</t>
  </si>
  <si>
    <t>S.F., D.A.L.I, studii, expertize, întabulări  ”Îmbunătățirea eficienței energetice a clădirilor rezidențiale din Municipiul Lupeni” - 70.03.30/71.01.30</t>
  </si>
  <si>
    <t>P.T, avize, acorduri, etc. - Demolare Puncte Termice - 70.50.00/71.01.30</t>
  </si>
  <si>
    <t>P.T, avize, acorduri, etc. - Demolare Piață Bărbăteni - 70.50.00/71.01.30</t>
  </si>
  <si>
    <t>S.F, D.A.L.I, P.T, studii, expertize, întabulări Mobilitate urbană - 84.03.01/71.01.30</t>
  </si>
  <si>
    <t>Construcții Grădinițe Regiunea Vest  - 65.03.01/58.01.01</t>
  </si>
  <si>
    <t>SF, DALI, studii, expertize CEB Mircea Eliade - 65.04.02/71.01.30</t>
  </si>
  <si>
    <t>Proiectare și execuție Amenajare si modernizare Teren de tenis strada I.L. Caragiale - 67.05.03/71.01.01</t>
  </si>
  <si>
    <t>S.F., D.A.L.I., P.T, studii, expertize, întabulări - Amenajare și modernizare zone verzi din Municipiul Lupeni - 67.05.03/71.01.30</t>
  </si>
  <si>
    <t>Proiectare și execuție Alimentare cu gaze naturale Centrul Salvamont, strada I.L. Caragiale - 70.07.00/71.01.01</t>
  </si>
  <si>
    <t xml:space="preserve">Proiectare și execuție Amenajare Zonă  bloc ANL nr. 62 A, zid de sprijin, rețele utilități, parcare  -70.03.30/71.01.01 </t>
  </si>
  <si>
    <t>S.F, D.A.L.I., P.T, studii, expertize, întabulări - Regenerare urbană - Zona Groapă de gunoi - 70.50/71.01.30</t>
  </si>
  <si>
    <t>Ceas stradal - 70.50.00/71.01.30</t>
  </si>
  <si>
    <t>Amenajare  și modernizare drumuri  - 84.03.01/71.01.01</t>
  </si>
  <si>
    <t>S.F, D.A.L.I., P.T, studii, expertize -Cabana Veche Straja - 70.50.00/71.01.30</t>
  </si>
  <si>
    <t>P.T., avize, acorduri, etc.- Amenajare și modernizare parcari  - 84.03.01/71.01.30</t>
  </si>
  <si>
    <t>P.T., avize, acorduri, etc.- Amenajare și modernizare drumuri - 84.03.01/71.01.30</t>
  </si>
  <si>
    <t>SF, DALI, studii, expertize, actualizare documentații grădinițe din Municipiul Lupeni - 65.03.01/71.01.30</t>
  </si>
  <si>
    <t>Amenajare și modernizare parcari Lot 1  - 84.03.01/71.01.01</t>
  </si>
  <si>
    <t>S.F, P.T, studii, expertize, întabulări - Blocuri noi - 70.03.30/71.01.30</t>
  </si>
  <si>
    <t>Extindere  și  dotare ATI Spital Municipal Lupeni - (Spital suport pacienți COVID-19 pozitiv) 66.06.01/71.01.01</t>
  </si>
  <si>
    <t>SF, DALI, studii, expertize școli gimnaziale din Municipiul Lupeni - 65.04.01/71.01.30</t>
  </si>
  <si>
    <t>Reabilitare Cinematograf Cultural Lupeni - 67.50.00/71.01.01</t>
  </si>
  <si>
    <t>S.F. Extindere rețea de alimentare cu gaze naturale în Municipiul Lupeni - 70.07.00/71.01.30</t>
  </si>
  <si>
    <t>Alimentare cu apă potabilă și canalizare menajeră Zona Agrement - 70.50.00/71.01.01</t>
  </si>
  <si>
    <t>Canalizare menajeră strada Tineretului, Liceul Tehnologic Lupeni - 70.50.00/71.01.01</t>
  </si>
  <si>
    <t>Fosă septică bloc 15, strada Revoluției și bloc 21, strada Avram Iancu - 70.50/71.01.30.</t>
  </si>
  <si>
    <t>Centrală termică fosta Clădire Stomatologică - Achiziție, montaj și punere în funcție - 70.50/71.01.30</t>
  </si>
  <si>
    <t>P.T. Extindere rețea de alimentare cu gaze naturale în Municipiul Lupeni - 70.07.00/71.01.30</t>
  </si>
  <si>
    <t>Studii, avize, dezmembrări, întabulări ”Sală de Sport cu tribună de 180 de locuri Grup Industrial Minier, Municipiul Lupeni” - 67/71</t>
  </si>
  <si>
    <t>DALI, Consultanță, studii Spital Municipal Lupeni ”Creșterea Eficienței Energetice a Spitalului Municipal Lupeni” - 66/71</t>
  </si>
  <si>
    <t>S.F, DALI, PT, studii, expertize, întabulări ”Modernizare rețea rutieră în Municipiul Lupeni ” - 84.03.01/71.01.30</t>
  </si>
  <si>
    <t>Integritatea, etica si transparența – condiție esențiala pentru o administrație eficienta - 51/58</t>
  </si>
  <si>
    <t>Dispozitive transport accidentați  - 87/71</t>
  </si>
  <si>
    <t>Centrală termica - 51.01.03/71.01.30</t>
  </si>
  <si>
    <t>Centrală termică Grădinița Lumea Copiilor, Aleea Liliacului  - 65/71</t>
  </si>
  <si>
    <t>Server Baza de date - 51/71</t>
  </si>
  <si>
    <t>Documentație în vederea concesionării Serviciului Public de Transport Local - 84/71</t>
  </si>
  <si>
    <t>Toaletă ecologică racordabilă pentru persoane cu dizabilități / handicap - Palat Cultural Lupeni - 705000/710130</t>
  </si>
  <si>
    <t>Modernizare rețea rutieră în Municipiul Lupeni - Lot 1 - 84.03.01/71.01.01</t>
  </si>
  <si>
    <t>Modernizare rețea rutieră în Municipiul Lupeni - Lot 2 - 84.03.01/71.01.01</t>
  </si>
  <si>
    <t>Modernizare rețea rutieră în Municipiul Lupeni - Lot 3 - 84.03.01/71.01.01</t>
  </si>
  <si>
    <t>Modernizare rețea rutieră în Municipiul Lupeni - Lot 4 - 84.03.01/71.01.01</t>
  </si>
  <si>
    <t>Extinderea infrastructurii de alimentare cu apă și a sistemelor de canalizare inclusiv stații de pompare ape uzate, în Municipiul Lupeni, județul Hunedoara - 70.50/71.01.01</t>
  </si>
  <si>
    <t>Sprijinirea capacității instituțiilor de învățământ din municipiul Lupeni pentru gestionarea situației de pandemie generată de virusul SARS-COV-2 - 65.50.00/58.02.01</t>
  </si>
  <si>
    <t>Stații de reîncărcare pentru vehicule electrice în Municipiul Lupeni - Proiectare și execuție - 84.03.01/71.01.01</t>
  </si>
  <si>
    <t>22 decembrie 2021</t>
  </si>
  <si>
    <t>Jr. MARIUS CLAUDIU BĂLOI</t>
  </si>
  <si>
    <t xml:space="preserve">                  Lupeni,</t>
  </si>
  <si>
    <t>PREȘEDINTE DE ȘEDINȚĂ</t>
  </si>
  <si>
    <t>FLORIN TITI BULGARU</t>
  </si>
  <si>
    <t>CONTRASEMNEAZĂ - SECRETAR GENERAL</t>
  </si>
  <si>
    <t>Anexa nr.2 la Hotărârea nr. 152/ 2021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</si>
</sst>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#,##0\ &quot;RON&quot;;\-#,##0\ &quot;RON&quot;"/>
    <numFmt numFmtId="177" formatCode="#,##0\ &quot;RON&quot;;[Red]\-#,##0\ &quot;RON&quot;"/>
    <numFmt numFmtId="178" formatCode="#,##0.00\ &quot;RON&quot;;\-#,##0.00\ &quot;RON&quot;"/>
    <numFmt numFmtId="179" formatCode="#,##0.00\ &quot;RON&quot;;[Red]\-#,##0.00\ &quot;RON&quot;"/>
    <numFmt numFmtId="180" formatCode="_-* #,##0\ &quot;RON&quot;_-;\-* #,##0\ &quot;RON&quot;_-;_-* &quot;-&quot;\ &quot;RON&quot;_-;_-@_-"/>
    <numFmt numFmtId="181" formatCode="_-* #,##0\ _R_O_N_-;\-* #,##0\ _R_O_N_-;_-* &quot;-&quot;\ _R_O_N_-;_-@_-"/>
    <numFmt numFmtId="182" formatCode="_-* #,##0.00\ &quot;RON&quot;_-;\-* #,##0.00\ &quot;RON&quot;_-;_-* &quot;-&quot;??\ &quot;RON&quot;_-;_-@_-"/>
    <numFmt numFmtId="183" formatCode="_-* #,##0.00\ _R_O_N_-;\-* #,##0.00\ _R_O_N_-;_-* &quot;-&quot;??\ _R_O_N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  <numFmt numFmtId="193" formatCode="[$-409]dddd\,\ mmmm\ d\,\ yyyy"/>
    <numFmt numFmtId="194" formatCode="#,##0.00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15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5" fillId="0" borderId="0" xfId="51" applyFont="1" applyFill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51" applyNumberFormat="1" applyFont="1" applyFill="1">
      <alignment/>
      <protection/>
    </xf>
    <xf numFmtId="0" fontId="0" fillId="0" borderId="0" xfId="51" applyFont="1" applyFill="1">
      <alignment/>
      <protection/>
    </xf>
    <xf numFmtId="0" fontId="15" fillId="0" borderId="0" xfId="51" applyFont="1" applyFill="1" applyAlignment="1">
      <alignment horizontal="center"/>
      <protection/>
    </xf>
    <xf numFmtId="0" fontId="8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8" fillId="0" borderId="0" xfId="50" applyFont="1" applyBorder="1" applyAlignment="1">
      <alignment/>
      <protection/>
    </xf>
    <xf numFmtId="4" fontId="18" fillId="0" borderId="0" xfId="50" applyNumberFormat="1" applyFont="1" applyBorder="1" applyAlignment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vertical="center" wrapText="1"/>
    </xf>
    <xf numFmtId="4" fontId="9" fillId="0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 horizontal="center" vertical="top" wrapText="1"/>
    </xf>
    <xf numFmtId="0" fontId="19" fillId="0" borderId="0" xfId="0" applyFont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5" fontId="9" fillId="0" borderId="0" xfId="0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mach03" xfId="50"/>
    <cellStyle name="Normal_Machete buget 99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23</xdr:row>
      <xdr:rowOff>0</xdr:rowOff>
    </xdr:from>
    <xdr:to>
      <xdr:col>20</xdr:col>
      <xdr:colOff>304800</xdr:colOff>
      <xdr:row>23</xdr:row>
      <xdr:rowOff>228600</xdr:rowOff>
    </xdr:to>
    <xdr:sp fLocksText="0">
      <xdr:nvSpPr>
        <xdr:cNvPr id="1" name="Text Box 24"/>
        <xdr:cNvSpPr txBox="1">
          <a:spLocks noChangeArrowheads="1"/>
        </xdr:cNvSpPr>
      </xdr:nvSpPr>
      <xdr:spPr>
        <a:xfrm>
          <a:off x="11839575" y="1905000"/>
          <a:ext cx="1524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ITII%20R%206\bug2007_2010\formulare_norme_estimari_2008_2010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ITII%20R%206\buget2008\proiectie%202008_2011_finante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="120" zoomScaleNormal="120" zoomScalePageLayoutView="0" workbookViewId="0" topLeftCell="A139">
      <selection activeCell="D13" sqref="D13"/>
    </sheetView>
  </sheetViews>
  <sheetFormatPr defaultColWidth="9.140625" defaultRowHeight="12.75"/>
  <cols>
    <col min="1" max="1" width="8.140625" style="57" customWidth="1"/>
    <col min="2" max="2" width="45.421875" style="57" customWidth="1"/>
    <col min="3" max="3" width="16.57421875" style="57" hidden="1" customWidth="1"/>
    <col min="4" max="4" width="16.57421875" style="57" customWidth="1"/>
    <col min="5" max="5" width="16.57421875" style="57" hidden="1" customWidth="1"/>
    <col min="6" max="6" width="16.57421875" style="57" customWidth="1"/>
    <col min="7" max="7" width="13.7109375" style="61" hidden="1" customWidth="1"/>
    <col min="8" max="8" width="13.7109375" style="61" customWidth="1"/>
    <col min="9" max="9" width="9.140625" style="61" customWidth="1"/>
    <col min="10" max="10" width="14.421875" style="61" hidden="1" customWidth="1"/>
    <col min="11" max="11" width="14.421875" style="61" customWidth="1"/>
    <col min="12" max="12" width="7.57421875" style="57" customWidth="1"/>
    <col min="13" max="13" width="6.8515625" style="57" customWidth="1"/>
    <col min="14" max="14" width="6.140625" style="57" customWidth="1"/>
    <col min="15" max="15" width="5.57421875" style="57" customWidth="1"/>
    <col min="16" max="16384" width="9.140625" style="57" customWidth="1"/>
  </cols>
  <sheetData>
    <row r="1" spans="1:14" ht="0.75" customHeight="1" hidden="1">
      <c r="A1" s="56"/>
      <c r="G1" s="8"/>
      <c r="H1" s="8"/>
      <c r="I1" s="8"/>
      <c r="J1" s="58"/>
      <c r="K1" s="58"/>
      <c r="L1" s="59"/>
      <c r="M1" s="60"/>
      <c r="N1" s="60"/>
    </row>
    <row r="2" spans="1:14" ht="12.75" customHeight="1" hidden="1">
      <c r="A2" s="56"/>
      <c r="G2" s="58"/>
      <c r="H2" s="58"/>
      <c r="I2" s="8"/>
      <c r="J2" s="58"/>
      <c r="K2" s="58"/>
      <c r="L2" s="59"/>
      <c r="M2" s="60"/>
      <c r="N2" s="60"/>
    </row>
    <row r="3" ht="12.75" customHeight="1" hidden="1">
      <c r="I3" s="12"/>
    </row>
    <row r="4" spans="1:16" ht="12.75" customHeight="1" hidden="1">
      <c r="A4" s="56"/>
      <c r="B4" s="56"/>
      <c r="C4" s="56"/>
      <c r="D4" s="56"/>
      <c r="E4" s="56"/>
      <c r="F4" s="56"/>
      <c r="G4" s="62"/>
      <c r="H4" s="62"/>
      <c r="I4" s="58"/>
      <c r="J4" s="62"/>
      <c r="K4" s="62"/>
      <c r="L4" s="63"/>
      <c r="M4" s="64"/>
      <c r="N4" s="63"/>
      <c r="O4" s="63"/>
      <c r="P4" s="63"/>
    </row>
    <row r="5" spans="1:2" ht="12.75" customHeight="1" hidden="1">
      <c r="A5" s="65"/>
      <c r="B5" s="65"/>
    </row>
    <row r="6" spans="1:2" ht="12.75" customHeight="1" hidden="1">
      <c r="A6" s="65"/>
      <c r="B6" s="65"/>
    </row>
    <row r="7" spans="1:16" ht="15.75" customHeight="1" hidden="1">
      <c r="A7" s="66"/>
      <c r="B7" s="67"/>
      <c r="C7" s="67"/>
      <c r="D7" s="67"/>
      <c r="E7" s="67"/>
      <c r="F7" s="67"/>
      <c r="G7" s="62"/>
      <c r="H7" s="62"/>
      <c r="J7" s="62"/>
      <c r="K7" s="62"/>
      <c r="L7" s="64"/>
      <c r="M7" s="63"/>
      <c r="N7" s="63"/>
      <c r="O7" s="63"/>
      <c r="P7" s="63"/>
    </row>
    <row r="8" spans="1:16" ht="15.75" customHeight="1" hidden="1">
      <c r="A8" s="66"/>
      <c r="B8" s="67"/>
      <c r="C8" s="67"/>
      <c r="D8" s="67"/>
      <c r="E8" s="67"/>
      <c r="F8" s="67"/>
      <c r="G8" s="62"/>
      <c r="H8" s="62"/>
      <c r="J8" s="62"/>
      <c r="K8" s="62"/>
      <c r="L8" s="64"/>
      <c r="M8" s="63"/>
      <c r="N8" s="63"/>
      <c r="O8" s="63"/>
      <c r="P8" s="63"/>
    </row>
    <row r="9" spans="1:16" ht="15.75" customHeight="1" hidden="1">
      <c r="A9" s="66"/>
      <c r="B9" s="67"/>
      <c r="C9" s="67"/>
      <c r="D9" s="67"/>
      <c r="E9" s="67"/>
      <c r="F9" s="67"/>
      <c r="G9" s="62"/>
      <c r="H9" s="62"/>
      <c r="J9" s="62"/>
      <c r="K9" s="62"/>
      <c r="L9" s="64"/>
      <c r="M9" s="63"/>
      <c r="N9" s="63"/>
      <c r="O9" s="63"/>
      <c r="P9" s="63"/>
    </row>
    <row r="10" spans="1:16" ht="15.75" customHeight="1" hidden="1">
      <c r="A10" s="66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6" ht="11.25" customHeight="1">
      <c r="A11" s="69"/>
      <c r="B11" s="131" t="s">
        <v>63</v>
      </c>
      <c r="C11" s="131"/>
      <c r="D11" s="70"/>
      <c r="E11" s="70"/>
      <c r="F11" s="70"/>
      <c r="G11" s="71"/>
      <c r="H11" s="71"/>
      <c r="I11" s="71"/>
      <c r="J11" s="71"/>
      <c r="K11" s="71"/>
      <c r="L11" s="70"/>
      <c r="M11" s="70"/>
      <c r="N11" s="68"/>
      <c r="O11" s="68"/>
      <c r="P11" s="68"/>
    </row>
    <row r="12" spans="1:16" ht="12" customHeight="1">
      <c r="A12" s="72"/>
      <c r="B12" s="131" t="s">
        <v>64</v>
      </c>
      <c r="C12" s="131"/>
      <c r="D12" s="72"/>
      <c r="E12" s="70"/>
      <c r="F12" s="70"/>
      <c r="G12" s="71"/>
      <c r="H12" s="71"/>
      <c r="I12" s="71"/>
      <c r="J12" s="71"/>
      <c r="K12" s="71"/>
      <c r="L12" s="70"/>
      <c r="M12" s="70"/>
      <c r="N12" s="68"/>
      <c r="O12" s="68"/>
      <c r="P12" s="68"/>
    </row>
    <row r="13" spans="1:16" ht="14.25" customHeight="1">
      <c r="A13" s="69"/>
      <c r="B13" s="131" t="s">
        <v>17</v>
      </c>
      <c r="C13" s="131"/>
      <c r="D13" s="70"/>
      <c r="E13" s="70"/>
      <c r="F13" s="70"/>
      <c r="G13" s="71"/>
      <c r="H13" s="71"/>
      <c r="I13" s="71"/>
      <c r="J13" s="71"/>
      <c r="K13" s="71"/>
      <c r="L13" s="70"/>
      <c r="M13" s="70"/>
      <c r="N13" s="23"/>
      <c r="O13" s="68"/>
      <c r="P13" s="68"/>
    </row>
    <row r="14" spans="1:16" ht="12" customHeight="1">
      <c r="A14" s="69"/>
      <c r="B14" s="131" t="s">
        <v>65</v>
      </c>
      <c r="C14" s="131"/>
      <c r="D14" s="70"/>
      <c r="E14" s="70"/>
      <c r="F14" s="133" t="s">
        <v>132</v>
      </c>
      <c r="G14" s="133"/>
      <c r="H14" s="133"/>
      <c r="I14" s="133"/>
      <c r="J14" s="133"/>
      <c r="K14" s="133"/>
      <c r="L14" s="133"/>
      <c r="M14" s="70"/>
      <c r="N14" s="23"/>
      <c r="O14" s="68"/>
      <c r="P14" s="68"/>
    </row>
    <row r="15" spans="1:16" ht="11.25" customHeight="1">
      <c r="A15" s="69"/>
      <c r="B15" s="70"/>
      <c r="C15" s="70"/>
      <c r="D15" s="70"/>
      <c r="E15" s="70"/>
      <c r="F15" s="70"/>
      <c r="G15" s="71"/>
      <c r="H15" s="71"/>
      <c r="I15" s="71"/>
      <c r="J15" s="71"/>
      <c r="K15" s="71"/>
      <c r="L15" s="70"/>
      <c r="M15" s="70"/>
      <c r="N15" s="23"/>
      <c r="O15" s="68"/>
      <c r="P15" s="68"/>
    </row>
    <row r="16" spans="1:13" s="1" customFormat="1" ht="12.75" customHeight="1">
      <c r="A16" s="132" t="s">
        <v>20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s="1" customFormat="1" ht="12.75" customHeight="1">
      <c r="A17" s="132" t="s">
        <v>70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 s="1" customFormat="1" ht="14.25" customHeight="1">
      <c r="A18" s="132" t="s">
        <v>10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1" customFormat="1" ht="11.25" customHeight="1">
      <c r="A19" s="31"/>
      <c r="B19" s="31"/>
      <c r="C19" s="31"/>
      <c r="D19" s="31"/>
      <c r="E19" s="31"/>
      <c r="F19" s="31"/>
      <c r="G19" s="33"/>
      <c r="H19" s="33"/>
      <c r="I19" s="33"/>
      <c r="J19" s="33"/>
      <c r="K19" s="50" t="s">
        <v>56</v>
      </c>
      <c r="L19" s="32"/>
      <c r="M19" s="6"/>
    </row>
    <row r="20" spans="1:13" s="1" customFormat="1" ht="12.75" customHeight="1" hidden="1">
      <c r="A20" s="31"/>
      <c r="B20" s="31"/>
      <c r="C20" s="31"/>
      <c r="D20" s="31"/>
      <c r="E20" s="31"/>
      <c r="F20" s="31"/>
      <c r="G20" s="33"/>
      <c r="H20" s="33"/>
      <c r="I20" s="33"/>
      <c r="J20" s="33"/>
      <c r="K20" s="33"/>
      <c r="L20" s="31"/>
      <c r="M20" s="6"/>
    </row>
    <row r="21" spans="1:13" s="1" customFormat="1" ht="12.75" customHeight="1">
      <c r="A21" s="147" t="s">
        <v>1</v>
      </c>
      <c r="B21" s="150" t="s">
        <v>18</v>
      </c>
      <c r="C21" s="73" t="s">
        <v>8</v>
      </c>
      <c r="D21" s="73" t="s">
        <v>8</v>
      </c>
      <c r="E21" s="73" t="s">
        <v>2</v>
      </c>
      <c r="F21" s="73" t="s">
        <v>2</v>
      </c>
      <c r="G21" s="74"/>
      <c r="H21" s="75"/>
      <c r="I21" s="134" t="s">
        <v>11</v>
      </c>
      <c r="J21" s="135"/>
      <c r="K21" s="135"/>
      <c r="L21" s="135"/>
      <c r="M21" s="136"/>
    </row>
    <row r="22" spans="1:13" s="1" customFormat="1" ht="12.75" customHeight="1">
      <c r="A22" s="148"/>
      <c r="B22" s="151"/>
      <c r="C22" s="76" t="s">
        <v>9</v>
      </c>
      <c r="D22" s="76" t="s">
        <v>9</v>
      </c>
      <c r="E22" s="76" t="s">
        <v>3</v>
      </c>
      <c r="F22" s="76" t="s">
        <v>3</v>
      </c>
      <c r="G22" s="77" t="s">
        <v>5</v>
      </c>
      <c r="H22" s="77" t="s">
        <v>5</v>
      </c>
      <c r="I22" s="78" t="s">
        <v>6</v>
      </c>
      <c r="J22" s="78" t="s">
        <v>16</v>
      </c>
      <c r="K22" s="78" t="s">
        <v>16</v>
      </c>
      <c r="L22" s="137" t="s">
        <v>14</v>
      </c>
      <c r="M22" s="137" t="s">
        <v>15</v>
      </c>
    </row>
    <row r="23" spans="1:13" s="1" customFormat="1" ht="12.75" customHeight="1">
      <c r="A23" s="149"/>
      <c r="B23" s="152"/>
      <c r="C23" s="79"/>
      <c r="D23" s="79"/>
      <c r="E23" s="79">
        <v>43831</v>
      </c>
      <c r="F23" s="79">
        <v>44197</v>
      </c>
      <c r="G23" s="80" t="s">
        <v>4</v>
      </c>
      <c r="H23" s="80" t="s">
        <v>4</v>
      </c>
      <c r="I23" s="81" t="s">
        <v>7</v>
      </c>
      <c r="J23" s="81"/>
      <c r="K23" s="82"/>
      <c r="L23" s="138"/>
      <c r="M23" s="138"/>
    </row>
    <row r="24" spans="1:15" s="1" customFormat="1" ht="19.5" customHeight="1">
      <c r="A24" s="83"/>
      <c r="B24" s="26" t="s">
        <v>0</v>
      </c>
      <c r="C24" s="30" t="e">
        <f>C25+C33+C49+C56+C70+C73+C110+C113+C116+C138</f>
        <v>#REF!</v>
      </c>
      <c r="D24" s="30">
        <f>D25+D33+D49+D56+D70+D73+D110+D113+D116+D138</f>
        <v>420967.86000000004</v>
      </c>
      <c r="E24" s="30"/>
      <c r="F24" s="30">
        <f>D24</f>
        <v>420967.86000000004</v>
      </c>
      <c r="G24" s="30"/>
      <c r="H24" s="30">
        <f>H25+H33+H49+H56+H70+H73+H110+H113+H116+H138</f>
        <v>23119.43</v>
      </c>
      <c r="I24" s="30"/>
      <c r="J24" s="30"/>
      <c r="K24" s="30">
        <f>H24</f>
        <v>23119.43</v>
      </c>
      <c r="L24" s="84"/>
      <c r="M24" s="85"/>
      <c r="N24" s="111"/>
      <c r="O24" s="112"/>
    </row>
    <row r="25" spans="1:14" s="1" customFormat="1" ht="18.75" customHeight="1">
      <c r="A25" s="86">
        <v>51</v>
      </c>
      <c r="B25" s="87" t="s">
        <v>28</v>
      </c>
      <c r="C25" s="28" t="e">
        <f>C26+#REF!+C30</f>
        <v>#REF!</v>
      </c>
      <c r="D25" s="28">
        <f>D26+D28+D30</f>
        <v>3710.15</v>
      </c>
      <c r="E25" s="28"/>
      <c r="F25" s="28">
        <f>D25</f>
        <v>3710.15</v>
      </c>
      <c r="G25" s="28"/>
      <c r="H25" s="28">
        <f>H26+H28+H30</f>
        <v>1165.72</v>
      </c>
      <c r="I25" s="28"/>
      <c r="J25" s="28"/>
      <c r="K25" s="28">
        <f>H25</f>
        <v>1165.72</v>
      </c>
      <c r="L25" s="85"/>
      <c r="M25" s="85"/>
      <c r="N25" s="7"/>
    </row>
    <row r="26" spans="1:14" s="1" customFormat="1" ht="27.75" customHeight="1">
      <c r="A26" s="139" t="s">
        <v>30</v>
      </c>
      <c r="B26" s="139"/>
      <c r="C26" s="24">
        <f>C27</f>
        <v>3210148</v>
      </c>
      <c r="D26" s="24">
        <f>D27</f>
        <v>3210.15</v>
      </c>
      <c r="E26" s="24">
        <f>E27</f>
        <v>3210148</v>
      </c>
      <c r="F26" s="24">
        <f aca="true" t="shared" si="0" ref="F26:F58">D26</f>
        <v>3210.15</v>
      </c>
      <c r="G26" s="24">
        <f>G27</f>
        <v>416762.18</v>
      </c>
      <c r="H26" s="24">
        <f>H27</f>
        <v>1037.32</v>
      </c>
      <c r="I26" s="24"/>
      <c r="J26" s="24">
        <f>J27</f>
        <v>416762.18</v>
      </c>
      <c r="K26" s="24">
        <f aca="true" t="shared" si="1" ref="K26:K58">H26</f>
        <v>1037.32</v>
      </c>
      <c r="L26" s="85"/>
      <c r="M26" s="85"/>
      <c r="N26" s="7"/>
    </row>
    <row r="27" spans="1:14" s="1" customFormat="1" ht="30" customHeight="1">
      <c r="A27" s="88">
        <v>1</v>
      </c>
      <c r="B27" s="89" t="s">
        <v>48</v>
      </c>
      <c r="C27" s="41">
        <v>3210148</v>
      </c>
      <c r="D27" s="41">
        <f>ROUND(C27/1000,2)</f>
        <v>3210.15</v>
      </c>
      <c r="E27" s="41">
        <f aca="true" t="shared" si="2" ref="E27:E41">C27</f>
        <v>3210148</v>
      </c>
      <c r="F27" s="41">
        <f t="shared" si="0"/>
        <v>3210.15</v>
      </c>
      <c r="G27" s="41">
        <v>416762.18</v>
      </c>
      <c r="H27" s="41">
        <v>1037.32</v>
      </c>
      <c r="I27" s="43"/>
      <c r="J27" s="41">
        <f aca="true" t="shared" si="3" ref="J27:J35">G27</f>
        <v>416762.18</v>
      </c>
      <c r="K27" s="41">
        <f t="shared" si="1"/>
        <v>1037.32</v>
      </c>
      <c r="L27" s="85"/>
      <c r="M27" s="85"/>
      <c r="N27" s="7"/>
    </row>
    <row r="28" spans="1:14" s="1" customFormat="1" ht="24" customHeight="1">
      <c r="A28" s="144" t="s">
        <v>31</v>
      </c>
      <c r="B28" s="144"/>
      <c r="C28" s="41"/>
      <c r="D28" s="24">
        <f>D29</f>
        <v>415</v>
      </c>
      <c r="E28" s="24"/>
      <c r="F28" s="24">
        <f>D28</f>
        <v>415</v>
      </c>
      <c r="G28" s="24"/>
      <c r="H28" s="24">
        <f>H29</f>
        <v>43.4</v>
      </c>
      <c r="I28" s="43"/>
      <c r="J28" s="24"/>
      <c r="K28" s="24">
        <f>H28</f>
        <v>43.4</v>
      </c>
      <c r="L28" s="85"/>
      <c r="M28" s="85"/>
      <c r="N28" s="7"/>
    </row>
    <row r="29" spans="1:14" s="1" customFormat="1" ht="30" customHeight="1">
      <c r="A29" s="88">
        <v>1</v>
      </c>
      <c r="B29" s="89" t="s">
        <v>112</v>
      </c>
      <c r="C29" s="41"/>
      <c r="D29" s="41">
        <v>415</v>
      </c>
      <c r="E29" s="41"/>
      <c r="F29" s="41">
        <f>D29</f>
        <v>415</v>
      </c>
      <c r="G29" s="41"/>
      <c r="H29" s="41">
        <v>43.4</v>
      </c>
      <c r="I29" s="55"/>
      <c r="J29" s="41"/>
      <c r="K29" s="41">
        <f>H29</f>
        <v>43.4</v>
      </c>
      <c r="L29" s="85"/>
      <c r="M29" s="85"/>
      <c r="N29" s="7"/>
    </row>
    <row r="30" spans="1:14" s="1" customFormat="1" ht="26.25" customHeight="1">
      <c r="A30" s="139" t="s">
        <v>27</v>
      </c>
      <c r="B30" s="139"/>
      <c r="C30" s="24" t="e">
        <f>#REF!</f>
        <v>#REF!</v>
      </c>
      <c r="D30" s="24">
        <f>D31+D32</f>
        <v>85</v>
      </c>
      <c r="E30" s="24"/>
      <c r="F30" s="24">
        <f>D30</f>
        <v>85</v>
      </c>
      <c r="G30" s="24"/>
      <c r="H30" s="24">
        <f>H31+H32</f>
        <v>85</v>
      </c>
      <c r="I30" s="43"/>
      <c r="J30" s="24"/>
      <c r="K30" s="24">
        <f>H30</f>
        <v>85</v>
      </c>
      <c r="L30" s="85"/>
      <c r="M30" s="85"/>
      <c r="N30" s="7"/>
    </row>
    <row r="31" spans="1:14" s="1" customFormat="1" ht="26.25" customHeight="1">
      <c r="A31" s="44">
        <v>1</v>
      </c>
      <c r="B31" s="54" t="s">
        <v>114</v>
      </c>
      <c r="C31" s="24"/>
      <c r="D31" s="41">
        <v>30</v>
      </c>
      <c r="E31" s="41"/>
      <c r="F31" s="41">
        <f>D31</f>
        <v>30</v>
      </c>
      <c r="G31" s="41"/>
      <c r="H31" s="41">
        <v>30</v>
      </c>
      <c r="I31" s="55"/>
      <c r="J31" s="41"/>
      <c r="K31" s="41">
        <f>H31</f>
        <v>30</v>
      </c>
      <c r="L31" s="85"/>
      <c r="M31" s="85"/>
      <c r="N31" s="7"/>
    </row>
    <row r="32" spans="1:14" s="1" customFormat="1" ht="26.25" customHeight="1">
      <c r="A32" s="44">
        <v>2</v>
      </c>
      <c r="B32" s="54" t="s">
        <v>116</v>
      </c>
      <c r="C32" s="24"/>
      <c r="D32" s="41">
        <v>55</v>
      </c>
      <c r="E32" s="41"/>
      <c r="F32" s="41">
        <f>D32</f>
        <v>55</v>
      </c>
      <c r="G32" s="41"/>
      <c r="H32" s="41">
        <v>55</v>
      </c>
      <c r="I32" s="55"/>
      <c r="J32" s="41"/>
      <c r="K32" s="41">
        <f>H32</f>
        <v>55</v>
      </c>
      <c r="L32" s="85"/>
      <c r="M32" s="85"/>
      <c r="N32" s="7"/>
    </row>
    <row r="33" spans="1:14" s="1" customFormat="1" ht="26.25" customHeight="1">
      <c r="A33" s="90">
        <v>65</v>
      </c>
      <c r="B33" s="27" t="s">
        <v>29</v>
      </c>
      <c r="C33" s="28" t="e">
        <f>C34+#REF!+C42</f>
        <v>#REF!</v>
      </c>
      <c r="D33" s="28">
        <f>D34+D42</f>
        <v>76141.98</v>
      </c>
      <c r="E33" s="28" t="e">
        <f t="shared" si="2"/>
        <v>#REF!</v>
      </c>
      <c r="F33" s="28">
        <f t="shared" si="0"/>
        <v>76141.98</v>
      </c>
      <c r="G33" s="28" t="e">
        <f>G34+#REF!+G42</f>
        <v>#REF!</v>
      </c>
      <c r="H33" s="28">
        <f>H34+H42</f>
        <v>1216.83</v>
      </c>
      <c r="I33" s="28"/>
      <c r="J33" s="29" t="e">
        <f t="shared" si="3"/>
        <v>#REF!</v>
      </c>
      <c r="K33" s="29">
        <f t="shared" si="1"/>
        <v>1216.83</v>
      </c>
      <c r="L33" s="85"/>
      <c r="M33" s="85"/>
      <c r="N33" s="7"/>
    </row>
    <row r="34" spans="1:14" s="1" customFormat="1" ht="22.5" customHeight="1">
      <c r="A34" s="139" t="s">
        <v>30</v>
      </c>
      <c r="B34" s="139"/>
      <c r="C34" s="24">
        <f>C35+C36</f>
        <v>2017155.16</v>
      </c>
      <c r="D34" s="24">
        <f>D35+D36+D37+D38+D39+D40+D41</f>
        <v>63349.979999999996</v>
      </c>
      <c r="E34" s="24">
        <f t="shared" si="2"/>
        <v>2017155.16</v>
      </c>
      <c r="F34" s="24">
        <f t="shared" si="0"/>
        <v>63349.979999999996</v>
      </c>
      <c r="G34" s="24">
        <f>G35+G36</f>
        <v>22000</v>
      </c>
      <c r="H34" s="24">
        <f>H35+H36+H37+H38+H39+H40+H41</f>
        <v>1101.5</v>
      </c>
      <c r="I34" s="24"/>
      <c r="J34" s="24">
        <f t="shared" si="3"/>
        <v>22000</v>
      </c>
      <c r="K34" s="24">
        <f t="shared" si="1"/>
        <v>1101.5</v>
      </c>
      <c r="L34" s="85"/>
      <c r="M34" s="85"/>
      <c r="N34" s="7"/>
    </row>
    <row r="35" spans="1:14" s="1" customFormat="1" ht="30" customHeight="1">
      <c r="A35" s="91">
        <v>1</v>
      </c>
      <c r="B35" s="39" t="s">
        <v>49</v>
      </c>
      <c r="C35" s="41">
        <v>25105.19</v>
      </c>
      <c r="D35" s="41">
        <f>ROUND(C35/1000,2)</f>
        <v>25.11</v>
      </c>
      <c r="E35" s="41">
        <f t="shared" si="2"/>
        <v>25105.19</v>
      </c>
      <c r="F35" s="41">
        <f t="shared" si="0"/>
        <v>25.11</v>
      </c>
      <c r="G35" s="41">
        <v>12000</v>
      </c>
      <c r="H35" s="41">
        <v>1.5</v>
      </c>
      <c r="I35" s="41"/>
      <c r="J35" s="41">
        <f t="shared" si="3"/>
        <v>12000</v>
      </c>
      <c r="K35" s="41">
        <f t="shared" si="1"/>
        <v>1.5</v>
      </c>
      <c r="L35" s="85"/>
      <c r="M35" s="85"/>
      <c r="N35" s="7"/>
    </row>
    <row r="36" spans="1:14" s="1" customFormat="1" ht="24.75" customHeight="1">
      <c r="A36" s="92">
        <v>2</v>
      </c>
      <c r="B36" s="39" t="s">
        <v>85</v>
      </c>
      <c r="C36" s="41">
        <v>1992049.97</v>
      </c>
      <c r="D36" s="41">
        <f>ROUND(C36/1000,2)</f>
        <v>1992.05</v>
      </c>
      <c r="E36" s="41">
        <f t="shared" si="2"/>
        <v>1992049.97</v>
      </c>
      <c r="F36" s="41">
        <f t="shared" si="0"/>
        <v>1992.05</v>
      </c>
      <c r="G36" s="41">
        <v>10000</v>
      </c>
      <c r="H36" s="41">
        <v>12</v>
      </c>
      <c r="I36" s="24"/>
      <c r="J36" s="42">
        <v>10000</v>
      </c>
      <c r="K36" s="42">
        <f>H36</f>
        <v>12</v>
      </c>
      <c r="L36" s="85"/>
      <c r="M36" s="85"/>
      <c r="N36" s="7"/>
    </row>
    <row r="37" spans="1:14" s="1" customFormat="1" ht="39.75" customHeight="1">
      <c r="A37" s="40">
        <v>3</v>
      </c>
      <c r="B37" s="93" t="s">
        <v>55</v>
      </c>
      <c r="C37" s="41">
        <v>9457471.96</v>
      </c>
      <c r="D37" s="41">
        <v>10762.12</v>
      </c>
      <c r="E37" s="41">
        <f t="shared" si="2"/>
        <v>9457471.96</v>
      </c>
      <c r="F37" s="41">
        <f t="shared" si="0"/>
        <v>10762.12</v>
      </c>
      <c r="G37" s="41">
        <v>55000</v>
      </c>
      <c r="H37" s="41">
        <v>113</v>
      </c>
      <c r="I37" s="24"/>
      <c r="J37" s="42">
        <f aca="true" t="shared" si="4" ref="J37:J46">G37</f>
        <v>55000</v>
      </c>
      <c r="K37" s="42">
        <f t="shared" si="1"/>
        <v>113</v>
      </c>
      <c r="L37" s="85"/>
      <c r="M37" s="85"/>
      <c r="N37" s="7"/>
    </row>
    <row r="38" spans="1:14" s="1" customFormat="1" ht="38.25">
      <c r="A38" s="40">
        <v>4</v>
      </c>
      <c r="B38" s="39" t="s">
        <v>59</v>
      </c>
      <c r="C38" s="41">
        <v>15561299.51</v>
      </c>
      <c r="D38" s="41">
        <v>17156.65</v>
      </c>
      <c r="E38" s="41">
        <f t="shared" si="2"/>
        <v>15561299.51</v>
      </c>
      <c r="F38" s="41">
        <f t="shared" si="0"/>
        <v>17156.65</v>
      </c>
      <c r="G38" s="41">
        <v>5000</v>
      </c>
      <c r="H38" s="41">
        <v>21</v>
      </c>
      <c r="I38" s="24"/>
      <c r="J38" s="42">
        <f t="shared" si="4"/>
        <v>5000</v>
      </c>
      <c r="K38" s="42">
        <f t="shared" si="1"/>
        <v>21</v>
      </c>
      <c r="L38" s="85"/>
      <c r="M38" s="85"/>
      <c r="N38" s="7"/>
    </row>
    <row r="39" spans="1:14" s="1" customFormat="1" ht="30" customHeight="1">
      <c r="A39" s="40">
        <v>5</v>
      </c>
      <c r="B39" s="89" t="s">
        <v>57</v>
      </c>
      <c r="C39" s="41">
        <v>3392736.86</v>
      </c>
      <c r="D39" s="41">
        <v>4558.35</v>
      </c>
      <c r="E39" s="41">
        <f t="shared" si="2"/>
        <v>3392736.86</v>
      </c>
      <c r="F39" s="41">
        <f t="shared" si="0"/>
        <v>4558.35</v>
      </c>
      <c r="G39" s="41">
        <v>5000</v>
      </c>
      <c r="H39" s="41">
        <v>175</v>
      </c>
      <c r="I39" s="24"/>
      <c r="J39" s="42">
        <f t="shared" si="4"/>
        <v>5000</v>
      </c>
      <c r="K39" s="42">
        <f t="shared" si="1"/>
        <v>175</v>
      </c>
      <c r="L39" s="85"/>
      <c r="M39" s="85"/>
      <c r="N39" s="7"/>
    </row>
    <row r="40" spans="1:14" s="1" customFormat="1" ht="30" customHeight="1">
      <c r="A40" s="92">
        <v>6</v>
      </c>
      <c r="B40" s="89" t="s">
        <v>58</v>
      </c>
      <c r="C40" s="41">
        <v>8946700.99</v>
      </c>
      <c r="D40" s="41">
        <v>10187.06</v>
      </c>
      <c r="E40" s="41">
        <f t="shared" si="2"/>
        <v>8946700.99</v>
      </c>
      <c r="F40" s="41">
        <f t="shared" si="0"/>
        <v>10187.06</v>
      </c>
      <c r="G40" s="41">
        <v>5000</v>
      </c>
      <c r="H40" s="41">
        <v>229</v>
      </c>
      <c r="I40" s="24"/>
      <c r="J40" s="42">
        <f t="shared" si="4"/>
        <v>5000</v>
      </c>
      <c r="K40" s="42">
        <f t="shared" si="1"/>
        <v>229</v>
      </c>
      <c r="L40" s="85"/>
      <c r="M40" s="85"/>
      <c r="N40" s="7"/>
    </row>
    <row r="41" spans="1:14" s="1" customFormat="1" ht="30" customHeight="1">
      <c r="A41" s="92">
        <v>7</v>
      </c>
      <c r="B41" s="89" t="s">
        <v>61</v>
      </c>
      <c r="C41" s="41">
        <v>17851380.45</v>
      </c>
      <c r="D41" s="41">
        <v>18668.64</v>
      </c>
      <c r="E41" s="41">
        <f t="shared" si="2"/>
        <v>17851380.45</v>
      </c>
      <c r="F41" s="41">
        <f t="shared" si="0"/>
        <v>18668.64</v>
      </c>
      <c r="G41" s="41">
        <v>5000</v>
      </c>
      <c r="H41" s="41">
        <v>550</v>
      </c>
      <c r="I41" s="24"/>
      <c r="J41" s="42">
        <f t="shared" si="4"/>
        <v>5000</v>
      </c>
      <c r="K41" s="42">
        <f t="shared" si="1"/>
        <v>550</v>
      </c>
      <c r="L41" s="85"/>
      <c r="M41" s="85"/>
      <c r="N41" s="7"/>
    </row>
    <row r="42" spans="1:14" s="1" customFormat="1" ht="24.75" customHeight="1">
      <c r="A42" s="139" t="s">
        <v>27</v>
      </c>
      <c r="B42" s="139"/>
      <c r="C42" s="24" t="e">
        <f>C45+#REF!+C46</f>
        <v>#REF!</v>
      </c>
      <c r="D42" s="24">
        <f>D43+D44+D45+D46+D47+D48</f>
        <v>12792</v>
      </c>
      <c r="E42" s="24" t="e">
        <f>C42</f>
        <v>#REF!</v>
      </c>
      <c r="F42" s="24">
        <f t="shared" si="0"/>
        <v>12792</v>
      </c>
      <c r="G42" s="24" t="e">
        <f>G45+#REF!+G46</f>
        <v>#REF!</v>
      </c>
      <c r="H42" s="24">
        <f>H43+H44+H45+H46+H47+H48</f>
        <v>115.33</v>
      </c>
      <c r="I42" s="24"/>
      <c r="J42" s="25" t="e">
        <f t="shared" si="4"/>
        <v>#REF!</v>
      </c>
      <c r="K42" s="25">
        <f t="shared" si="1"/>
        <v>115.33</v>
      </c>
      <c r="L42" s="85"/>
      <c r="M42" s="85"/>
      <c r="N42" s="7"/>
    </row>
    <row r="43" spans="1:14" s="1" customFormat="1" ht="24.75" customHeight="1">
      <c r="A43" s="44">
        <v>1</v>
      </c>
      <c r="B43" s="89" t="s">
        <v>73</v>
      </c>
      <c r="C43" s="41"/>
      <c r="D43" s="41">
        <v>5998</v>
      </c>
      <c r="E43" s="41"/>
      <c r="F43" s="41">
        <f>D43</f>
        <v>5998</v>
      </c>
      <c r="G43" s="41"/>
      <c r="H43" s="41">
        <v>1</v>
      </c>
      <c r="I43" s="24"/>
      <c r="J43" s="42"/>
      <c r="K43" s="42">
        <f>H43</f>
        <v>1</v>
      </c>
      <c r="L43" s="85"/>
      <c r="M43" s="85"/>
      <c r="N43" s="7"/>
    </row>
    <row r="44" spans="1:14" s="1" customFormat="1" ht="42.75" customHeight="1">
      <c r="A44" s="44">
        <v>2</v>
      </c>
      <c r="B44" s="93" t="s">
        <v>124</v>
      </c>
      <c r="C44" s="41"/>
      <c r="D44" s="41">
        <v>6504</v>
      </c>
      <c r="E44" s="41"/>
      <c r="F44" s="41">
        <f>D44</f>
        <v>6504</v>
      </c>
      <c r="G44" s="41"/>
      <c r="H44" s="41">
        <v>1</v>
      </c>
      <c r="I44" s="24"/>
      <c r="J44" s="42"/>
      <c r="K44" s="42">
        <f>H44</f>
        <v>1</v>
      </c>
      <c r="L44" s="85"/>
      <c r="M44" s="85"/>
      <c r="N44" s="7"/>
    </row>
    <row r="45" spans="1:14" s="1" customFormat="1" ht="30" customHeight="1">
      <c r="A45" s="44">
        <v>3</v>
      </c>
      <c r="B45" s="89" t="s">
        <v>97</v>
      </c>
      <c r="C45" s="41">
        <v>10000</v>
      </c>
      <c r="D45" s="41">
        <v>150</v>
      </c>
      <c r="E45" s="41">
        <f>C45</f>
        <v>10000</v>
      </c>
      <c r="F45" s="41">
        <f t="shared" si="0"/>
        <v>150</v>
      </c>
      <c r="G45" s="41">
        <v>10000</v>
      </c>
      <c r="H45" s="41">
        <v>15</v>
      </c>
      <c r="I45" s="41"/>
      <c r="J45" s="42">
        <f t="shared" si="4"/>
        <v>10000</v>
      </c>
      <c r="K45" s="42">
        <f t="shared" si="1"/>
        <v>15</v>
      </c>
      <c r="L45" s="85"/>
      <c r="M45" s="85"/>
      <c r="N45" s="7"/>
    </row>
    <row r="46" spans="1:14" s="1" customFormat="1" ht="30" customHeight="1">
      <c r="A46" s="92">
        <v>4</v>
      </c>
      <c r="B46" s="89" t="s">
        <v>86</v>
      </c>
      <c r="C46" s="41">
        <v>15000</v>
      </c>
      <c r="D46" s="41">
        <v>100</v>
      </c>
      <c r="E46" s="41">
        <f>C46</f>
        <v>15000</v>
      </c>
      <c r="F46" s="41">
        <f t="shared" si="0"/>
        <v>100</v>
      </c>
      <c r="G46" s="41">
        <v>15000</v>
      </c>
      <c r="H46" s="41">
        <v>75</v>
      </c>
      <c r="I46" s="24"/>
      <c r="J46" s="42">
        <f t="shared" si="4"/>
        <v>15000</v>
      </c>
      <c r="K46" s="42">
        <f t="shared" si="1"/>
        <v>75</v>
      </c>
      <c r="L46" s="85"/>
      <c r="M46" s="85"/>
      <c r="N46" s="7"/>
    </row>
    <row r="47" spans="1:14" s="1" customFormat="1" ht="30" customHeight="1">
      <c r="A47" s="92">
        <v>5</v>
      </c>
      <c r="B47" s="89" t="s">
        <v>101</v>
      </c>
      <c r="C47" s="41"/>
      <c r="D47" s="41">
        <v>25</v>
      </c>
      <c r="E47" s="41"/>
      <c r="F47" s="41">
        <f t="shared" si="0"/>
        <v>25</v>
      </c>
      <c r="G47" s="41"/>
      <c r="H47" s="41">
        <v>8.33</v>
      </c>
      <c r="I47" s="24"/>
      <c r="J47" s="42"/>
      <c r="K47" s="42">
        <f t="shared" si="1"/>
        <v>8.33</v>
      </c>
      <c r="L47" s="24"/>
      <c r="M47" s="85"/>
      <c r="N47" s="7"/>
    </row>
    <row r="48" spans="1:14" s="1" customFormat="1" ht="30" customHeight="1">
      <c r="A48" s="92">
        <v>6</v>
      </c>
      <c r="B48" s="89" t="s">
        <v>115</v>
      </c>
      <c r="C48" s="41"/>
      <c r="D48" s="41">
        <v>15</v>
      </c>
      <c r="E48" s="41"/>
      <c r="F48" s="41">
        <f t="shared" si="0"/>
        <v>15</v>
      </c>
      <c r="G48" s="41"/>
      <c r="H48" s="41">
        <v>15</v>
      </c>
      <c r="I48" s="24"/>
      <c r="J48" s="42"/>
      <c r="K48" s="42">
        <f t="shared" si="1"/>
        <v>15</v>
      </c>
      <c r="L48" s="24"/>
      <c r="M48" s="85"/>
      <c r="N48" s="7"/>
    </row>
    <row r="49" spans="1:14" s="1" customFormat="1" ht="24.75" customHeight="1">
      <c r="A49" s="86">
        <v>66</v>
      </c>
      <c r="B49" s="87" t="s">
        <v>32</v>
      </c>
      <c r="C49" s="28" t="e">
        <f>C50+#REF!</f>
        <v>#REF!</v>
      </c>
      <c r="D49" s="28">
        <f>D50+D54</f>
        <v>25589.82</v>
      </c>
      <c r="E49" s="28" t="e">
        <f>C49</f>
        <v>#REF!</v>
      </c>
      <c r="F49" s="28">
        <f t="shared" si="0"/>
        <v>25589.82</v>
      </c>
      <c r="G49" s="28" t="e">
        <f>G50+#REF!</f>
        <v>#REF!</v>
      </c>
      <c r="H49" s="28">
        <f>H50+H54</f>
        <v>5923.2</v>
      </c>
      <c r="I49" s="28"/>
      <c r="J49" s="29" t="e">
        <f>G49</f>
        <v>#REF!</v>
      </c>
      <c r="K49" s="29">
        <f t="shared" si="1"/>
        <v>5923.2</v>
      </c>
      <c r="L49" s="85"/>
      <c r="M49" s="85"/>
      <c r="N49" s="7"/>
    </row>
    <row r="50" spans="1:14" s="1" customFormat="1" ht="21" customHeight="1">
      <c r="A50" s="139" t="s">
        <v>30</v>
      </c>
      <c r="B50" s="139"/>
      <c r="C50" s="24">
        <f>C51</f>
        <v>19692820</v>
      </c>
      <c r="D50" s="24">
        <f>D51+D52+D53</f>
        <v>25509.82</v>
      </c>
      <c r="E50" s="24">
        <f>E51</f>
        <v>19692820</v>
      </c>
      <c r="F50" s="24">
        <f t="shared" si="0"/>
        <v>25509.82</v>
      </c>
      <c r="G50" s="24">
        <f>G51</f>
        <v>50000</v>
      </c>
      <c r="H50" s="24">
        <f>H51+H52+H53</f>
        <v>5843.2</v>
      </c>
      <c r="I50" s="24"/>
      <c r="J50" s="25">
        <f>J51</f>
        <v>50000</v>
      </c>
      <c r="K50" s="25">
        <f t="shared" si="1"/>
        <v>5843.2</v>
      </c>
      <c r="L50" s="85"/>
      <c r="M50" s="85"/>
      <c r="N50" s="7"/>
    </row>
    <row r="51" spans="1:14" s="1" customFormat="1" ht="30" customHeight="1">
      <c r="A51" s="40">
        <v>1</v>
      </c>
      <c r="B51" s="39" t="s">
        <v>42</v>
      </c>
      <c r="C51" s="41">
        <v>19692820</v>
      </c>
      <c r="D51" s="41">
        <v>19692.82</v>
      </c>
      <c r="E51" s="41">
        <v>19692820</v>
      </c>
      <c r="F51" s="41">
        <f t="shared" si="0"/>
        <v>19692.82</v>
      </c>
      <c r="G51" s="41">
        <v>50000</v>
      </c>
      <c r="H51" s="41">
        <f>ROUND(G51/1000,2)</f>
        <v>50</v>
      </c>
      <c r="I51" s="41"/>
      <c r="J51" s="42">
        <f>G51</f>
        <v>50000</v>
      </c>
      <c r="K51" s="42">
        <f t="shared" si="1"/>
        <v>50</v>
      </c>
      <c r="L51" s="85"/>
      <c r="M51" s="85"/>
      <c r="N51" s="7"/>
    </row>
    <row r="52" spans="1:14" s="1" customFormat="1" ht="30" customHeight="1">
      <c r="A52" s="40">
        <v>2</v>
      </c>
      <c r="B52" s="39" t="s">
        <v>66</v>
      </c>
      <c r="C52" s="41"/>
      <c r="D52" s="41">
        <v>5811.05</v>
      </c>
      <c r="E52" s="41"/>
      <c r="F52" s="41">
        <f aca="true" t="shared" si="5" ref="F52:F57">D52</f>
        <v>5811.05</v>
      </c>
      <c r="G52" s="41"/>
      <c r="H52" s="41">
        <v>5787.25</v>
      </c>
      <c r="I52" s="41"/>
      <c r="J52" s="42"/>
      <c r="K52" s="42">
        <f aca="true" t="shared" si="6" ref="K52:K57">H52</f>
        <v>5787.25</v>
      </c>
      <c r="L52" s="85"/>
      <c r="M52" s="85"/>
      <c r="N52" s="7"/>
    </row>
    <row r="53" spans="1:14" s="1" customFormat="1" ht="30" customHeight="1">
      <c r="A53" s="40">
        <v>3</v>
      </c>
      <c r="B53" s="39" t="s">
        <v>100</v>
      </c>
      <c r="C53" s="41"/>
      <c r="D53" s="41">
        <v>5.95</v>
      </c>
      <c r="E53" s="41"/>
      <c r="F53" s="41">
        <f t="shared" si="5"/>
        <v>5.95</v>
      </c>
      <c r="G53" s="41"/>
      <c r="H53" s="41">
        <v>5.95</v>
      </c>
      <c r="I53" s="41"/>
      <c r="J53" s="42"/>
      <c r="K53" s="42">
        <f t="shared" si="6"/>
        <v>5.95</v>
      </c>
      <c r="L53" s="85"/>
      <c r="M53" s="85"/>
      <c r="N53" s="7"/>
    </row>
    <row r="54" spans="1:14" s="1" customFormat="1" ht="24" customHeight="1">
      <c r="A54" s="139" t="s">
        <v>27</v>
      </c>
      <c r="B54" s="139"/>
      <c r="C54" s="41"/>
      <c r="D54" s="24">
        <f>D55</f>
        <v>80</v>
      </c>
      <c r="E54" s="24"/>
      <c r="F54" s="24">
        <f t="shared" si="5"/>
        <v>80</v>
      </c>
      <c r="G54" s="24"/>
      <c r="H54" s="24">
        <f>H55</f>
        <v>80</v>
      </c>
      <c r="I54" s="24"/>
      <c r="J54" s="25"/>
      <c r="K54" s="25">
        <f t="shared" si="6"/>
        <v>80</v>
      </c>
      <c r="L54" s="85"/>
      <c r="M54" s="85"/>
      <c r="N54" s="7"/>
    </row>
    <row r="55" spans="1:14" s="1" customFormat="1" ht="26.25" customHeight="1">
      <c r="A55" s="40">
        <v>1</v>
      </c>
      <c r="B55" s="39" t="s">
        <v>110</v>
      </c>
      <c r="C55" s="41"/>
      <c r="D55" s="41">
        <v>80</v>
      </c>
      <c r="E55" s="41"/>
      <c r="F55" s="41">
        <f t="shared" si="5"/>
        <v>80</v>
      </c>
      <c r="G55" s="41"/>
      <c r="H55" s="41">
        <v>80</v>
      </c>
      <c r="I55" s="41"/>
      <c r="J55" s="42"/>
      <c r="K55" s="42">
        <f t="shared" si="6"/>
        <v>80</v>
      </c>
      <c r="L55" s="85"/>
      <c r="M55" s="85"/>
      <c r="N55" s="7"/>
    </row>
    <row r="56" spans="1:14" s="1" customFormat="1" ht="30" customHeight="1">
      <c r="A56" s="86">
        <v>67</v>
      </c>
      <c r="B56" s="27" t="s">
        <v>19</v>
      </c>
      <c r="C56" s="28" t="e">
        <f>C57+#REF!+#REF!</f>
        <v>#REF!</v>
      </c>
      <c r="D56" s="28">
        <f>D57+D63+D65</f>
        <v>2079.9</v>
      </c>
      <c r="E56" s="28"/>
      <c r="F56" s="28">
        <f t="shared" si="5"/>
        <v>2079.9</v>
      </c>
      <c r="G56" s="28"/>
      <c r="H56" s="28">
        <f>H57+H63+H65</f>
        <v>964</v>
      </c>
      <c r="I56" s="28"/>
      <c r="J56" s="29"/>
      <c r="K56" s="29">
        <f t="shared" si="6"/>
        <v>964</v>
      </c>
      <c r="L56" s="85"/>
      <c r="M56" s="85"/>
      <c r="N56" s="7"/>
    </row>
    <row r="57" spans="1:14" s="1" customFormat="1" ht="27.75" customHeight="1">
      <c r="A57" s="139" t="s">
        <v>30</v>
      </c>
      <c r="B57" s="139"/>
      <c r="C57" s="24" t="e">
        <f>#REF!+#REF!+C58+#REF!+#REF!+#REF!</f>
        <v>#REF!</v>
      </c>
      <c r="D57" s="24">
        <f>D58+D59+D60+D61+D62</f>
        <v>765</v>
      </c>
      <c r="E57" s="24"/>
      <c r="F57" s="24">
        <f t="shared" si="5"/>
        <v>765</v>
      </c>
      <c r="G57" s="24"/>
      <c r="H57" s="24">
        <f>H58+H59+H60+H61+H62</f>
        <v>363</v>
      </c>
      <c r="I57" s="24"/>
      <c r="J57" s="25"/>
      <c r="K57" s="25">
        <f t="shared" si="6"/>
        <v>363</v>
      </c>
      <c r="L57" s="85"/>
      <c r="M57" s="85"/>
      <c r="N57" s="7"/>
    </row>
    <row r="58" spans="1:14" s="1" customFormat="1" ht="30" customHeight="1">
      <c r="A58" s="44">
        <v>1</v>
      </c>
      <c r="B58" s="39" t="s">
        <v>25</v>
      </c>
      <c r="C58" s="41">
        <v>120000</v>
      </c>
      <c r="D58" s="41">
        <v>141.3</v>
      </c>
      <c r="E58" s="41">
        <f>C58</f>
        <v>120000</v>
      </c>
      <c r="F58" s="41">
        <f t="shared" si="0"/>
        <v>141.3</v>
      </c>
      <c r="G58" s="41">
        <v>120000</v>
      </c>
      <c r="H58" s="41">
        <v>42.3</v>
      </c>
      <c r="I58" s="41"/>
      <c r="J58" s="42">
        <f>G58</f>
        <v>120000</v>
      </c>
      <c r="K58" s="42">
        <f t="shared" si="1"/>
        <v>42.3</v>
      </c>
      <c r="L58" s="85"/>
      <c r="M58" s="85"/>
      <c r="N58" s="7"/>
    </row>
    <row r="59" spans="1:14" s="1" customFormat="1" ht="30" customHeight="1">
      <c r="A59" s="40">
        <v>2</v>
      </c>
      <c r="B59" s="39" t="s">
        <v>40</v>
      </c>
      <c r="C59" s="41">
        <v>50000</v>
      </c>
      <c r="D59" s="41">
        <f>ROUND(C59/1000,2)</f>
        <v>50</v>
      </c>
      <c r="E59" s="41">
        <f>C59</f>
        <v>50000</v>
      </c>
      <c r="F59" s="41">
        <f aca="true" t="shared" si="7" ref="F59:F69">D59</f>
        <v>50</v>
      </c>
      <c r="G59" s="41">
        <v>0</v>
      </c>
      <c r="H59" s="41">
        <v>1</v>
      </c>
      <c r="I59" s="41"/>
      <c r="J59" s="42">
        <f>G59</f>
        <v>0</v>
      </c>
      <c r="K59" s="42">
        <f aca="true" t="shared" si="8" ref="K59:K69">H59</f>
        <v>1</v>
      </c>
      <c r="L59" s="85"/>
      <c r="M59" s="85"/>
      <c r="N59" s="7"/>
    </row>
    <row r="60" spans="1:14" s="1" customFormat="1" ht="30" customHeight="1">
      <c r="A60" s="44">
        <v>3</v>
      </c>
      <c r="B60" s="39" t="s">
        <v>41</v>
      </c>
      <c r="C60" s="41">
        <v>50000</v>
      </c>
      <c r="D60" s="41">
        <f>ROUND(C60/1000,2)</f>
        <v>50</v>
      </c>
      <c r="E60" s="41">
        <f>C60</f>
        <v>50000</v>
      </c>
      <c r="F60" s="41">
        <f t="shared" si="7"/>
        <v>50</v>
      </c>
      <c r="G60" s="41">
        <v>15000</v>
      </c>
      <c r="H60" s="41">
        <v>14</v>
      </c>
      <c r="I60" s="41"/>
      <c r="J60" s="42">
        <f>G60</f>
        <v>15000</v>
      </c>
      <c r="K60" s="42">
        <f t="shared" si="8"/>
        <v>14</v>
      </c>
      <c r="L60" s="85"/>
      <c r="M60" s="85"/>
      <c r="N60" s="7"/>
    </row>
    <row r="61" spans="1:14" s="1" customFormat="1" ht="30" customHeight="1">
      <c r="A61" s="44">
        <v>4</v>
      </c>
      <c r="B61" s="39" t="s">
        <v>52</v>
      </c>
      <c r="C61" s="41">
        <v>500000</v>
      </c>
      <c r="D61" s="41">
        <f>ROUND(C61/1000,2)</f>
        <v>500</v>
      </c>
      <c r="E61" s="41">
        <f>C61</f>
        <v>500000</v>
      </c>
      <c r="F61" s="41">
        <f t="shared" si="7"/>
        <v>500</v>
      </c>
      <c r="G61" s="41">
        <v>500000</v>
      </c>
      <c r="H61" s="41">
        <v>282</v>
      </c>
      <c r="I61" s="41"/>
      <c r="J61" s="42">
        <f>G61</f>
        <v>500000</v>
      </c>
      <c r="K61" s="42">
        <f t="shared" si="8"/>
        <v>282</v>
      </c>
      <c r="L61" s="85"/>
      <c r="M61" s="85"/>
      <c r="N61" s="7"/>
    </row>
    <row r="62" spans="1:14" s="1" customFormat="1" ht="25.5" customHeight="1">
      <c r="A62" s="94">
        <v>5</v>
      </c>
      <c r="B62" s="39" t="s">
        <v>102</v>
      </c>
      <c r="C62" s="41"/>
      <c r="D62" s="41">
        <v>23.7</v>
      </c>
      <c r="E62" s="41"/>
      <c r="F62" s="41">
        <f>D62</f>
        <v>23.7</v>
      </c>
      <c r="G62" s="41"/>
      <c r="H62" s="41">
        <v>23.7</v>
      </c>
      <c r="I62" s="41"/>
      <c r="J62" s="42"/>
      <c r="K62" s="42">
        <f t="shared" si="8"/>
        <v>23.7</v>
      </c>
      <c r="L62" s="24"/>
      <c r="M62" s="85"/>
      <c r="N62" s="7"/>
    </row>
    <row r="63" spans="1:14" s="1" customFormat="1" ht="23.25" customHeight="1">
      <c r="A63" s="144" t="s">
        <v>31</v>
      </c>
      <c r="B63" s="144"/>
      <c r="C63" s="41"/>
      <c r="D63" s="95">
        <f>D64</f>
        <v>550</v>
      </c>
      <c r="E63" s="24"/>
      <c r="F63" s="24">
        <f t="shared" si="7"/>
        <v>550</v>
      </c>
      <c r="G63" s="24"/>
      <c r="H63" s="24">
        <f>H64</f>
        <v>550</v>
      </c>
      <c r="I63" s="24"/>
      <c r="J63" s="25"/>
      <c r="K63" s="25">
        <f t="shared" si="8"/>
        <v>550</v>
      </c>
      <c r="L63" s="85"/>
      <c r="M63" s="85"/>
      <c r="N63" s="7"/>
    </row>
    <row r="64" spans="1:14" s="1" customFormat="1" ht="30" customHeight="1">
      <c r="A64" s="44">
        <v>1</v>
      </c>
      <c r="B64" s="39" t="s">
        <v>87</v>
      </c>
      <c r="C64" s="41"/>
      <c r="D64" s="41">
        <v>550</v>
      </c>
      <c r="E64" s="41"/>
      <c r="F64" s="41">
        <f t="shared" si="7"/>
        <v>550</v>
      </c>
      <c r="G64" s="41"/>
      <c r="H64" s="41">
        <v>550</v>
      </c>
      <c r="I64" s="41"/>
      <c r="J64" s="42"/>
      <c r="K64" s="42">
        <f t="shared" si="8"/>
        <v>550</v>
      </c>
      <c r="L64" s="85"/>
      <c r="M64" s="85"/>
      <c r="N64" s="7"/>
    </row>
    <row r="65" spans="1:14" s="1" customFormat="1" ht="30" customHeight="1">
      <c r="A65" s="145" t="s">
        <v>27</v>
      </c>
      <c r="B65" s="146"/>
      <c r="C65" s="41"/>
      <c r="D65" s="24">
        <f>D66+D67+D68+D69</f>
        <v>764.9</v>
      </c>
      <c r="E65" s="24"/>
      <c r="F65" s="24">
        <f t="shared" si="7"/>
        <v>764.9</v>
      </c>
      <c r="G65" s="24"/>
      <c r="H65" s="24">
        <f>H66+H67+H68+H69</f>
        <v>51</v>
      </c>
      <c r="I65" s="24"/>
      <c r="J65" s="25"/>
      <c r="K65" s="25">
        <f t="shared" si="8"/>
        <v>51</v>
      </c>
      <c r="L65" s="85"/>
      <c r="M65" s="85"/>
      <c r="N65" s="7"/>
    </row>
    <row r="66" spans="1:14" s="1" customFormat="1" ht="36.75" customHeight="1">
      <c r="A66" s="44">
        <v>1</v>
      </c>
      <c r="B66" s="39" t="s">
        <v>88</v>
      </c>
      <c r="C66" s="41"/>
      <c r="D66" s="41">
        <v>160</v>
      </c>
      <c r="E66" s="41"/>
      <c r="F66" s="41">
        <f t="shared" si="7"/>
        <v>160</v>
      </c>
      <c r="G66" s="41"/>
      <c r="H66" s="41">
        <v>10</v>
      </c>
      <c r="I66" s="41"/>
      <c r="J66" s="42"/>
      <c r="K66" s="42">
        <f t="shared" si="8"/>
        <v>10</v>
      </c>
      <c r="L66" s="85"/>
      <c r="M66" s="85"/>
      <c r="N66" s="7"/>
    </row>
    <row r="67" spans="1:14" s="1" customFormat="1" ht="30.75" customHeight="1">
      <c r="A67" s="44">
        <v>2</v>
      </c>
      <c r="B67" s="39" t="s">
        <v>76</v>
      </c>
      <c r="C67" s="41"/>
      <c r="D67" s="41">
        <v>130</v>
      </c>
      <c r="E67" s="41"/>
      <c r="F67" s="41">
        <f t="shared" si="7"/>
        <v>130</v>
      </c>
      <c r="G67" s="41"/>
      <c r="H67" s="41">
        <v>25</v>
      </c>
      <c r="I67" s="41"/>
      <c r="J67" s="42"/>
      <c r="K67" s="42">
        <f t="shared" si="8"/>
        <v>25</v>
      </c>
      <c r="L67" s="85"/>
      <c r="M67" s="85"/>
      <c r="N67" s="7"/>
    </row>
    <row r="68" spans="1:14" s="1" customFormat="1" ht="27" customHeight="1">
      <c r="A68" s="44">
        <v>3</v>
      </c>
      <c r="B68" s="39" t="s">
        <v>77</v>
      </c>
      <c r="C68" s="41"/>
      <c r="D68" s="41">
        <v>459.9</v>
      </c>
      <c r="E68" s="41"/>
      <c r="F68" s="41">
        <f t="shared" si="7"/>
        <v>459.9</v>
      </c>
      <c r="G68" s="41"/>
      <c r="H68" s="41">
        <v>1</v>
      </c>
      <c r="I68" s="41"/>
      <c r="J68" s="42"/>
      <c r="K68" s="42">
        <f t="shared" si="8"/>
        <v>1</v>
      </c>
      <c r="L68" s="85"/>
      <c r="M68" s="85"/>
      <c r="N68" s="7"/>
    </row>
    <row r="69" spans="1:14" s="1" customFormat="1" ht="36.75" customHeight="1">
      <c r="A69" s="44">
        <v>4</v>
      </c>
      <c r="B69" s="39" t="s">
        <v>109</v>
      </c>
      <c r="C69" s="41"/>
      <c r="D69" s="41">
        <v>15</v>
      </c>
      <c r="E69" s="41"/>
      <c r="F69" s="41">
        <f t="shared" si="7"/>
        <v>15</v>
      </c>
      <c r="G69" s="41"/>
      <c r="H69" s="41">
        <v>15</v>
      </c>
      <c r="I69" s="41"/>
      <c r="J69" s="42"/>
      <c r="K69" s="42">
        <f t="shared" si="8"/>
        <v>15</v>
      </c>
      <c r="L69" s="85"/>
      <c r="M69" s="85"/>
      <c r="N69" s="7"/>
    </row>
    <row r="70" spans="1:14" s="1" customFormat="1" ht="30" customHeight="1">
      <c r="A70" s="86">
        <v>68</v>
      </c>
      <c r="B70" s="27" t="s">
        <v>34</v>
      </c>
      <c r="C70" s="28">
        <f aca="true" t="shared" si="9" ref="C70:G71">C71</f>
        <v>14004444</v>
      </c>
      <c r="D70" s="28">
        <f>D71</f>
        <v>14004.44</v>
      </c>
      <c r="E70" s="28">
        <f t="shared" si="9"/>
        <v>14004444</v>
      </c>
      <c r="F70" s="28">
        <f aca="true" t="shared" si="10" ref="F70:F81">D70</f>
        <v>14004.44</v>
      </c>
      <c r="G70" s="28">
        <f t="shared" si="9"/>
        <v>1414350</v>
      </c>
      <c r="H70" s="28">
        <f>H71</f>
        <v>3328</v>
      </c>
      <c r="I70" s="28"/>
      <c r="J70" s="29">
        <f>J71</f>
        <v>1414350</v>
      </c>
      <c r="K70" s="29">
        <f aca="true" t="shared" si="11" ref="K70:K80">H70</f>
        <v>3328</v>
      </c>
      <c r="L70" s="85"/>
      <c r="M70" s="85"/>
      <c r="N70" s="7"/>
    </row>
    <row r="71" spans="1:14" s="1" customFormat="1" ht="30" customHeight="1">
      <c r="A71" s="139" t="s">
        <v>30</v>
      </c>
      <c r="B71" s="139"/>
      <c r="C71" s="24">
        <f t="shared" si="9"/>
        <v>14004444</v>
      </c>
      <c r="D71" s="24">
        <f t="shared" si="9"/>
        <v>14004.44</v>
      </c>
      <c r="E71" s="24">
        <f t="shared" si="9"/>
        <v>14004444</v>
      </c>
      <c r="F71" s="24">
        <f t="shared" si="10"/>
        <v>14004.44</v>
      </c>
      <c r="G71" s="24">
        <f t="shared" si="9"/>
        <v>1414350</v>
      </c>
      <c r="H71" s="24">
        <f>H72</f>
        <v>3328</v>
      </c>
      <c r="I71" s="24"/>
      <c r="J71" s="25">
        <f>J72</f>
        <v>1414350</v>
      </c>
      <c r="K71" s="25">
        <f t="shared" si="11"/>
        <v>3328</v>
      </c>
      <c r="L71" s="85"/>
      <c r="M71" s="85"/>
      <c r="N71" s="7"/>
    </row>
    <row r="72" spans="1:14" s="1" customFormat="1" ht="30" customHeight="1">
      <c r="A72" s="44">
        <v>1</v>
      </c>
      <c r="B72" s="39" t="s">
        <v>50</v>
      </c>
      <c r="C72" s="41">
        <v>14004444</v>
      </c>
      <c r="D72" s="41">
        <f>ROUND(C72/1000,2)</f>
        <v>14004.44</v>
      </c>
      <c r="E72" s="41">
        <f>C72</f>
        <v>14004444</v>
      </c>
      <c r="F72" s="41">
        <f t="shared" si="10"/>
        <v>14004.44</v>
      </c>
      <c r="G72" s="41">
        <v>1414350</v>
      </c>
      <c r="H72" s="41">
        <v>3328</v>
      </c>
      <c r="I72" s="41"/>
      <c r="J72" s="42">
        <f aca="true" t="shared" si="12" ref="J72:J79">G72</f>
        <v>1414350</v>
      </c>
      <c r="K72" s="42">
        <f t="shared" si="11"/>
        <v>3328</v>
      </c>
      <c r="L72" s="85"/>
      <c r="M72" s="85"/>
      <c r="N72" s="7"/>
    </row>
    <row r="73" spans="1:14" s="1" customFormat="1" ht="30" customHeight="1">
      <c r="A73" s="26" t="s">
        <v>12</v>
      </c>
      <c r="B73" s="27" t="s">
        <v>37</v>
      </c>
      <c r="C73" s="28" t="e">
        <f>C74+#REF!+C88</f>
        <v>#REF!</v>
      </c>
      <c r="D73" s="28">
        <f>D74+D81+D88</f>
        <v>157860.23</v>
      </c>
      <c r="E73" s="28"/>
      <c r="F73" s="28">
        <f t="shared" si="10"/>
        <v>157860.23</v>
      </c>
      <c r="G73" s="28"/>
      <c r="H73" s="28">
        <f>H74+H81+H88</f>
        <v>2133.01</v>
      </c>
      <c r="I73" s="28"/>
      <c r="J73" s="29"/>
      <c r="K73" s="29">
        <f t="shared" si="11"/>
        <v>2133.01</v>
      </c>
      <c r="L73" s="85"/>
      <c r="M73" s="85"/>
      <c r="N73" s="7"/>
    </row>
    <row r="74" spans="1:14" s="1" customFormat="1" ht="23.25" customHeight="1">
      <c r="A74" s="139" t="s">
        <v>30</v>
      </c>
      <c r="B74" s="139"/>
      <c r="C74" s="24" t="e">
        <f>#REF!+C75+#REF!+C76+C77+#REF!+#REF!</f>
        <v>#REF!</v>
      </c>
      <c r="D74" s="24">
        <f>D75+D76+D77+D78+D79+D80</f>
        <v>127403.26000000001</v>
      </c>
      <c r="E74" s="24"/>
      <c r="F74" s="24">
        <f t="shared" si="10"/>
        <v>127403.26000000001</v>
      </c>
      <c r="G74" s="24"/>
      <c r="H74" s="24">
        <f>SUM(H75:H80)</f>
        <v>149.01</v>
      </c>
      <c r="I74" s="24"/>
      <c r="J74" s="25"/>
      <c r="K74" s="25">
        <f t="shared" si="11"/>
        <v>149.01</v>
      </c>
      <c r="L74" s="85"/>
      <c r="M74" s="85"/>
      <c r="N74" s="7"/>
    </row>
    <row r="75" spans="1:14" s="1" customFormat="1" ht="39.75" customHeight="1">
      <c r="A75" s="96">
        <v>1</v>
      </c>
      <c r="B75" s="97" t="s">
        <v>21</v>
      </c>
      <c r="C75" s="41">
        <v>120000</v>
      </c>
      <c r="D75" s="41">
        <v>523.57</v>
      </c>
      <c r="E75" s="41">
        <f aca="true" t="shared" si="13" ref="E75:E80">C75</f>
        <v>120000</v>
      </c>
      <c r="F75" s="41">
        <f t="shared" si="10"/>
        <v>523.57</v>
      </c>
      <c r="G75" s="41">
        <v>50000</v>
      </c>
      <c r="H75" s="41">
        <v>89.72</v>
      </c>
      <c r="I75" s="41"/>
      <c r="J75" s="41">
        <f t="shared" si="12"/>
        <v>50000</v>
      </c>
      <c r="K75" s="41">
        <f t="shared" si="11"/>
        <v>89.72</v>
      </c>
      <c r="L75" s="85"/>
      <c r="M75" s="85"/>
      <c r="N75" s="7"/>
    </row>
    <row r="76" spans="1:14" s="1" customFormat="1" ht="30" customHeight="1">
      <c r="A76" s="88">
        <v>2</v>
      </c>
      <c r="B76" s="97" t="s">
        <v>26</v>
      </c>
      <c r="C76" s="41">
        <v>18080420.71</v>
      </c>
      <c r="D76" s="41">
        <v>0.5</v>
      </c>
      <c r="E76" s="41">
        <f t="shared" si="13"/>
        <v>18080420.71</v>
      </c>
      <c r="F76" s="41">
        <f t="shared" si="10"/>
        <v>0.5</v>
      </c>
      <c r="G76" s="41">
        <v>5000</v>
      </c>
      <c r="H76" s="41">
        <v>0.5</v>
      </c>
      <c r="I76" s="41"/>
      <c r="J76" s="41">
        <f t="shared" si="12"/>
        <v>5000</v>
      </c>
      <c r="K76" s="41">
        <f t="shared" si="11"/>
        <v>0.5</v>
      </c>
      <c r="L76" s="85"/>
      <c r="M76" s="85"/>
      <c r="N76" s="7"/>
    </row>
    <row r="77" spans="1:14" s="1" customFormat="1" ht="43.5" customHeight="1">
      <c r="A77" s="88">
        <v>3</v>
      </c>
      <c r="B77" s="39" t="s">
        <v>43</v>
      </c>
      <c r="C77" s="41">
        <v>92143034.79</v>
      </c>
      <c r="D77" s="41">
        <f>ROUND(C77/1000,2)</f>
        <v>92143.03</v>
      </c>
      <c r="E77" s="41">
        <f t="shared" si="13"/>
        <v>92143034.79</v>
      </c>
      <c r="F77" s="41">
        <f t="shared" si="10"/>
        <v>92143.03</v>
      </c>
      <c r="G77" s="41">
        <v>95000</v>
      </c>
      <c r="H77" s="41">
        <v>5</v>
      </c>
      <c r="I77" s="41"/>
      <c r="J77" s="41">
        <f t="shared" si="12"/>
        <v>95000</v>
      </c>
      <c r="K77" s="41">
        <f t="shared" si="11"/>
        <v>5</v>
      </c>
      <c r="L77" s="85"/>
      <c r="M77" s="85"/>
      <c r="N77" s="7"/>
    </row>
    <row r="78" spans="1:14" s="1" customFormat="1" ht="30.75" customHeight="1">
      <c r="A78" s="98">
        <v>4</v>
      </c>
      <c r="B78" s="39" t="s">
        <v>71</v>
      </c>
      <c r="C78" s="42">
        <v>530000</v>
      </c>
      <c r="D78" s="42">
        <f>ROUND(C78/1000,2)</f>
        <v>530</v>
      </c>
      <c r="E78" s="42">
        <f t="shared" si="13"/>
        <v>530000</v>
      </c>
      <c r="F78" s="42">
        <f t="shared" si="10"/>
        <v>530</v>
      </c>
      <c r="G78" s="42">
        <v>527000</v>
      </c>
      <c r="H78" s="42">
        <v>1.79</v>
      </c>
      <c r="I78" s="42"/>
      <c r="J78" s="42">
        <f t="shared" si="12"/>
        <v>527000</v>
      </c>
      <c r="K78" s="42">
        <f t="shared" si="11"/>
        <v>1.79</v>
      </c>
      <c r="L78" s="85"/>
      <c r="M78" s="85"/>
      <c r="N78" s="7"/>
    </row>
    <row r="79" spans="1:14" s="1" customFormat="1" ht="28.5" customHeight="1">
      <c r="A79" s="88">
        <v>5</v>
      </c>
      <c r="B79" s="39" t="s">
        <v>72</v>
      </c>
      <c r="C79" s="41">
        <v>100000</v>
      </c>
      <c r="D79" s="41">
        <v>33106.16</v>
      </c>
      <c r="E79" s="41">
        <f t="shared" si="13"/>
        <v>100000</v>
      </c>
      <c r="F79" s="41">
        <f t="shared" si="10"/>
        <v>33106.16</v>
      </c>
      <c r="G79" s="41">
        <v>100000</v>
      </c>
      <c r="H79" s="41">
        <v>11</v>
      </c>
      <c r="I79" s="41"/>
      <c r="J79" s="41">
        <f t="shared" si="12"/>
        <v>100000</v>
      </c>
      <c r="K79" s="41">
        <f t="shared" si="11"/>
        <v>11</v>
      </c>
      <c r="L79" s="85"/>
      <c r="M79" s="85"/>
      <c r="N79" s="7"/>
    </row>
    <row r="80" spans="1:14" s="1" customFormat="1" ht="23.25" customHeight="1">
      <c r="A80" s="88">
        <v>6</v>
      </c>
      <c r="B80" s="39" t="s">
        <v>54</v>
      </c>
      <c r="C80" s="41">
        <v>1100000</v>
      </c>
      <c r="D80" s="41">
        <f>ROUND(C80/1000,2)</f>
        <v>1100</v>
      </c>
      <c r="E80" s="41">
        <f t="shared" si="13"/>
        <v>1100000</v>
      </c>
      <c r="F80" s="41">
        <f t="shared" si="10"/>
        <v>1100</v>
      </c>
      <c r="G80" s="41">
        <v>5000</v>
      </c>
      <c r="H80" s="41">
        <v>41</v>
      </c>
      <c r="I80" s="41"/>
      <c r="J80" s="42">
        <f>G80</f>
        <v>5000</v>
      </c>
      <c r="K80" s="42">
        <f t="shared" si="11"/>
        <v>41</v>
      </c>
      <c r="L80" s="85"/>
      <c r="M80" s="85"/>
      <c r="N80" s="7"/>
    </row>
    <row r="81" spans="1:14" s="1" customFormat="1" ht="33" customHeight="1">
      <c r="A81" s="144" t="s">
        <v>31</v>
      </c>
      <c r="B81" s="144"/>
      <c r="C81" s="99"/>
      <c r="D81" s="24">
        <f>D82+D83+D84+D85+D86+D87</f>
        <v>26951.670000000002</v>
      </c>
      <c r="E81" s="24"/>
      <c r="F81" s="24">
        <f t="shared" si="10"/>
        <v>26951.670000000002</v>
      </c>
      <c r="G81" s="24"/>
      <c r="H81" s="24">
        <f>H82+H83+H84+H85+H86+H87</f>
        <v>1176.7</v>
      </c>
      <c r="I81" s="24"/>
      <c r="J81" s="25"/>
      <c r="K81" s="25">
        <f aca="true" t="shared" si="14" ref="K81:K88">H81</f>
        <v>1176.7</v>
      </c>
      <c r="L81" s="85"/>
      <c r="M81" s="85"/>
      <c r="N81" s="7"/>
    </row>
    <row r="82" spans="1:14" s="1" customFormat="1" ht="27.75" customHeight="1">
      <c r="A82" s="88">
        <v>1</v>
      </c>
      <c r="B82" s="89" t="s">
        <v>90</v>
      </c>
      <c r="C82" s="100"/>
      <c r="D82" s="41">
        <v>550</v>
      </c>
      <c r="E82" s="41"/>
      <c r="F82" s="41">
        <f aca="true" t="shared" si="15" ref="F82:F88">D82</f>
        <v>550</v>
      </c>
      <c r="G82" s="41"/>
      <c r="H82" s="41">
        <v>550</v>
      </c>
      <c r="I82" s="41"/>
      <c r="J82" s="42"/>
      <c r="K82" s="42">
        <f t="shared" si="14"/>
        <v>550</v>
      </c>
      <c r="L82" s="85"/>
      <c r="M82" s="85"/>
      <c r="N82" s="7"/>
    </row>
    <row r="83" spans="1:14" s="1" customFormat="1" ht="27.75" customHeight="1">
      <c r="A83" s="88">
        <v>2</v>
      </c>
      <c r="B83" s="89" t="s">
        <v>104</v>
      </c>
      <c r="C83" s="100"/>
      <c r="D83" s="41">
        <v>300</v>
      </c>
      <c r="E83" s="41"/>
      <c r="F83" s="41">
        <f t="shared" si="15"/>
        <v>300</v>
      </c>
      <c r="G83" s="41"/>
      <c r="H83" s="41">
        <v>150</v>
      </c>
      <c r="I83" s="41"/>
      <c r="J83" s="42"/>
      <c r="K83" s="42">
        <f t="shared" si="14"/>
        <v>150</v>
      </c>
      <c r="L83" s="85"/>
      <c r="M83" s="85"/>
      <c r="N83" s="7"/>
    </row>
    <row r="84" spans="1:14" s="1" customFormat="1" ht="27.75" customHeight="1">
      <c r="A84" s="88">
        <v>3</v>
      </c>
      <c r="B84" s="89" t="s">
        <v>105</v>
      </c>
      <c r="C84" s="100"/>
      <c r="D84" s="41">
        <v>150</v>
      </c>
      <c r="E84" s="41"/>
      <c r="F84" s="41">
        <f t="shared" si="15"/>
        <v>150</v>
      </c>
      <c r="G84" s="41"/>
      <c r="H84" s="41">
        <v>150</v>
      </c>
      <c r="I84" s="41"/>
      <c r="J84" s="42"/>
      <c r="K84" s="42">
        <f t="shared" si="14"/>
        <v>150</v>
      </c>
      <c r="L84" s="85"/>
      <c r="M84" s="85"/>
      <c r="N84" s="7"/>
    </row>
    <row r="85" spans="1:14" s="1" customFormat="1" ht="26.25" customHeight="1">
      <c r="A85" s="88">
        <v>4</v>
      </c>
      <c r="B85" s="89" t="s">
        <v>74</v>
      </c>
      <c r="C85" s="100"/>
      <c r="D85" s="41">
        <v>9040</v>
      </c>
      <c r="E85" s="41"/>
      <c r="F85" s="41">
        <f t="shared" si="15"/>
        <v>9040</v>
      </c>
      <c r="G85" s="41"/>
      <c r="H85" s="41">
        <v>310</v>
      </c>
      <c r="I85" s="41"/>
      <c r="J85" s="42"/>
      <c r="K85" s="42">
        <f t="shared" si="14"/>
        <v>310</v>
      </c>
      <c r="L85" s="85"/>
      <c r="M85" s="85"/>
      <c r="N85" s="7"/>
    </row>
    <row r="86" spans="1:14" s="1" customFormat="1" ht="26.25" customHeight="1">
      <c r="A86" s="88">
        <v>5</v>
      </c>
      <c r="B86" s="101" t="s">
        <v>89</v>
      </c>
      <c r="C86" s="100"/>
      <c r="D86" s="100">
        <v>15.7</v>
      </c>
      <c r="E86" s="100"/>
      <c r="F86" s="100">
        <f t="shared" si="15"/>
        <v>15.7</v>
      </c>
      <c r="G86" s="41"/>
      <c r="H86" s="41">
        <v>15.7</v>
      </c>
      <c r="I86" s="41"/>
      <c r="J86" s="42"/>
      <c r="K86" s="42">
        <f t="shared" si="14"/>
        <v>15.7</v>
      </c>
      <c r="L86" s="85"/>
      <c r="M86" s="85"/>
      <c r="N86" s="7"/>
    </row>
    <row r="87" spans="1:14" s="1" customFormat="1" ht="44.25" customHeight="1">
      <c r="A87" s="88">
        <v>6</v>
      </c>
      <c r="B87" s="89" t="s">
        <v>123</v>
      </c>
      <c r="C87" s="41"/>
      <c r="D87" s="41">
        <v>16895.97</v>
      </c>
      <c r="E87" s="41"/>
      <c r="F87" s="41">
        <f t="shared" si="15"/>
        <v>16895.97</v>
      </c>
      <c r="G87" s="41"/>
      <c r="H87" s="41">
        <v>1</v>
      </c>
      <c r="I87" s="41"/>
      <c r="J87" s="42"/>
      <c r="K87" s="42">
        <f t="shared" si="14"/>
        <v>1</v>
      </c>
      <c r="L87" s="85"/>
      <c r="M87" s="85"/>
      <c r="N87" s="7"/>
    </row>
    <row r="88" spans="1:14" s="1" customFormat="1" ht="24" customHeight="1">
      <c r="A88" s="145" t="s">
        <v>27</v>
      </c>
      <c r="B88" s="146"/>
      <c r="C88" s="81" t="e">
        <f>#REF!+#REF!+C89+#REF!+#REF!+#REF!+#REF!+#REF!+#REF!+#REF!+#REF!+C90+C91+#REF!</f>
        <v>#REF!</v>
      </c>
      <c r="D88" s="81">
        <f>D89+D90+D91+D92+D93+D94+D95+D96+D97+D98+D99+D100+D101+D102+D103+D104+D105+D106+D107+D108+D109</f>
        <v>3505.3</v>
      </c>
      <c r="E88" s="81"/>
      <c r="F88" s="81">
        <f t="shared" si="15"/>
        <v>3505.3</v>
      </c>
      <c r="G88" s="24"/>
      <c r="H88" s="24">
        <f>SUM(H89:H109)</f>
        <v>807.3</v>
      </c>
      <c r="I88" s="24"/>
      <c r="J88" s="24"/>
      <c r="K88" s="24">
        <f t="shared" si="14"/>
        <v>807.3</v>
      </c>
      <c r="L88" s="85"/>
      <c r="M88" s="85"/>
      <c r="N88" s="7"/>
    </row>
    <row r="89" spans="1:14" s="1" customFormat="1" ht="27.75" customHeight="1">
      <c r="A89" s="88">
        <v>1</v>
      </c>
      <c r="B89" s="102" t="s">
        <v>24</v>
      </c>
      <c r="C89" s="41">
        <v>400000</v>
      </c>
      <c r="D89" s="41">
        <f>ROUND(C89/1000,2)</f>
        <v>400</v>
      </c>
      <c r="E89" s="41">
        <f aca="true" t="shared" si="16" ref="E89:F91">C89</f>
        <v>400000</v>
      </c>
      <c r="F89" s="41">
        <f t="shared" si="16"/>
        <v>400</v>
      </c>
      <c r="G89" s="41">
        <v>150000</v>
      </c>
      <c r="H89" s="41">
        <v>101</v>
      </c>
      <c r="I89" s="41"/>
      <c r="J89" s="42">
        <f aca="true" t="shared" si="17" ref="J89:K91">G89</f>
        <v>150000</v>
      </c>
      <c r="K89" s="42">
        <f t="shared" si="17"/>
        <v>101</v>
      </c>
      <c r="L89" s="85"/>
      <c r="M89" s="85"/>
      <c r="N89" s="7"/>
    </row>
    <row r="90" spans="1:14" s="1" customFormat="1" ht="21" customHeight="1">
      <c r="A90" s="88">
        <v>2</v>
      </c>
      <c r="B90" s="102" t="s">
        <v>53</v>
      </c>
      <c r="C90" s="41">
        <v>100000</v>
      </c>
      <c r="D90" s="41">
        <f>ROUND(C90/1000,2)</f>
        <v>100</v>
      </c>
      <c r="E90" s="41">
        <f t="shared" si="16"/>
        <v>100000</v>
      </c>
      <c r="F90" s="41">
        <f t="shared" si="16"/>
        <v>100</v>
      </c>
      <c r="G90" s="41">
        <v>100000</v>
      </c>
      <c r="H90" s="41">
        <v>80</v>
      </c>
      <c r="I90" s="41"/>
      <c r="J90" s="42">
        <f t="shared" si="17"/>
        <v>100000</v>
      </c>
      <c r="K90" s="42">
        <f t="shared" si="17"/>
        <v>80</v>
      </c>
      <c r="L90" s="85"/>
      <c r="M90" s="85"/>
      <c r="N90" s="7"/>
    </row>
    <row r="91" spans="1:14" s="1" customFormat="1" ht="28.5" customHeight="1">
      <c r="A91" s="88">
        <v>3</v>
      </c>
      <c r="B91" s="102" t="s">
        <v>78</v>
      </c>
      <c r="C91" s="41">
        <v>150000</v>
      </c>
      <c r="D91" s="41">
        <v>50</v>
      </c>
      <c r="E91" s="41">
        <f t="shared" si="16"/>
        <v>150000</v>
      </c>
      <c r="F91" s="41">
        <f t="shared" si="16"/>
        <v>50</v>
      </c>
      <c r="G91" s="41">
        <v>150000</v>
      </c>
      <c r="H91" s="41">
        <v>50</v>
      </c>
      <c r="I91" s="41"/>
      <c r="J91" s="42">
        <f t="shared" si="17"/>
        <v>150000</v>
      </c>
      <c r="K91" s="42">
        <f t="shared" si="17"/>
        <v>50</v>
      </c>
      <c r="L91" s="85"/>
      <c r="M91" s="85"/>
      <c r="N91" s="7"/>
    </row>
    <row r="92" spans="1:14" s="1" customFormat="1" ht="22.5" customHeight="1">
      <c r="A92" s="88">
        <v>4</v>
      </c>
      <c r="B92" s="39" t="s">
        <v>60</v>
      </c>
      <c r="C92" s="41"/>
      <c r="D92" s="41">
        <v>150</v>
      </c>
      <c r="E92" s="41"/>
      <c r="F92" s="41">
        <f aca="true" t="shared" si="18" ref="F92:F109">D92</f>
        <v>150</v>
      </c>
      <c r="G92" s="41"/>
      <c r="H92" s="41">
        <v>80</v>
      </c>
      <c r="I92" s="41"/>
      <c r="J92" s="42"/>
      <c r="K92" s="42">
        <f aca="true" t="shared" si="19" ref="K92:K109">H92</f>
        <v>80</v>
      </c>
      <c r="L92" s="85"/>
      <c r="M92" s="85"/>
      <c r="N92" s="7"/>
    </row>
    <row r="93" spans="1:14" s="1" customFormat="1" ht="23.25" customHeight="1">
      <c r="A93" s="88">
        <v>5</v>
      </c>
      <c r="B93" s="39" t="s">
        <v>62</v>
      </c>
      <c r="C93" s="41"/>
      <c r="D93" s="41">
        <v>5</v>
      </c>
      <c r="E93" s="41"/>
      <c r="F93" s="41">
        <v>5</v>
      </c>
      <c r="G93" s="41"/>
      <c r="H93" s="41">
        <v>0</v>
      </c>
      <c r="I93" s="41"/>
      <c r="J93" s="42"/>
      <c r="K93" s="42">
        <f t="shared" si="19"/>
        <v>0</v>
      </c>
      <c r="L93" s="85"/>
      <c r="M93" s="85"/>
      <c r="N93" s="7"/>
    </row>
    <row r="94" spans="1:14" s="1" customFormat="1" ht="28.5" customHeight="1">
      <c r="A94" s="88">
        <v>6</v>
      </c>
      <c r="B94" s="39" t="s">
        <v>67</v>
      </c>
      <c r="C94" s="41"/>
      <c r="D94" s="41">
        <v>36</v>
      </c>
      <c r="E94" s="41"/>
      <c r="F94" s="41">
        <f t="shared" si="18"/>
        <v>36</v>
      </c>
      <c r="G94" s="41"/>
      <c r="H94" s="41">
        <v>36</v>
      </c>
      <c r="I94" s="41"/>
      <c r="J94" s="42"/>
      <c r="K94" s="42">
        <f t="shared" si="19"/>
        <v>36</v>
      </c>
      <c r="L94" s="85"/>
      <c r="M94" s="85"/>
      <c r="N94" s="7"/>
    </row>
    <row r="95" spans="1:14" s="1" customFormat="1" ht="39" customHeight="1">
      <c r="A95" s="88">
        <v>7</v>
      </c>
      <c r="B95" s="39" t="s">
        <v>81</v>
      </c>
      <c r="C95" s="41"/>
      <c r="D95" s="41">
        <v>1500</v>
      </c>
      <c r="E95" s="41"/>
      <c r="F95" s="41">
        <f t="shared" si="18"/>
        <v>1500</v>
      </c>
      <c r="G95" s="41"/>
      <c r="H95" s="41">
        <v>0</v>
      </c>
      <c r="I95" s="41"/>
      <c r="J95" s="42"/>
      <c r="K95" s="42">
        <f t="shared" si="19"/>
        <v>0</v>
      </c>
      <c r="L95" s="85"/>
      <c r="M95" s="85"/>
      <c r="N95" s="7"/>
    </row>
    <row r="96" spans="1:14" s="1" customFormat="1" ht="39" customHeight="1">
      <c r="A96" s="88">
        <v>8</v>
      </c>
      <c r="B96" s="39" t="s">
        <v>99</v>
      </c>
      <c r="C96" s="41"/>
      <c r="D96" s="41">
        <v>80</v>
      </c>
      <c r="E96" s="41"/>
      <c r="F96" s="41">
        <f t="shared" si="18"/>
        <v>80</v>
      </c>
      <c r="G96" s="41"/>
      <c r="H96" s="41">
        <v>80</v>
      </c>
      <c r="I96" s="41"/>
      <c r="J96" s="42"/>
      <c r="K96" s="42">
        <f t="shared" si="19"/>
        <v>80</v>
      </c>
      <c r="L96" s="85"/>
      <c r="M96" s="85"/>
      <c r="N96" s="7"/>
    </row>
    <row r="97" spans="1:14" s="1" customFormat="1" ht="32.25" customHeight="1">
      <c r="A97" s="88">
        <v>9</v>
      </c>
      <c r="B97" s="39" t="s">
        <v>79</v>
      </c>
      <c r="C97" s="41"/>
      <c r="D97" s="41">
        <v>160</v>
      </c>
      <c r="E97" s="41"/>
      <c r="F97" s="41">
        <f t="shared" si="18"/>
        <v>160</v>
      </c>
      <c r="G97" s="41"/>
      <c r="H97" s="41">
        <v>149</v>
      </c>
      <c r="I97" s="41"/>
      <c r="J97" s="42"/>
      <c r="K97" s="42">
        <f t="shared" si="19"/>
        <v>149</v>
      </c>
      <c r="L97" s="85"/>
      <c r="M97" s="85"/>
      <c r="N97" s="7"/>
    </row>
    <row r="98" spans="1:14" s="1" customFormat="1" ht="27.75" customHeight="1">
      <c r="A98" s="88">
        <v>10</v>
      </c>
      <c r="B98" s="39" t="s">
        <v>80</v>
      </c>
      <c r="C98" s="41"/>
      <c r="D98" s="41">
        <v>160</v>
      </c>
      <c r="E98" s="41"/>
      <c r="F98" s="41">
        <f t="shared" si="18"/>
        <v>160</v>
      </c>
      <c r="G98" s="41"/>
      <c r="H98" s="41">
        <v>0</v>
      </c>
      <c r="I98" s="41"/>
      <c r="J98" s="42"/>
      <c r="K98" s="42">
        <f t="shared" si="19"/>
        <v>0</v>
      </c>
      <c r="L98" s="85"/>
      <c r="M98" s="85"/>
      <c r="N98" s="7"/>
    </row>
    <row r="99" spans="1:14" s="1" customFormat="1" ht="24.75" customHeight="1">
      <c r="A99" s="88">
        <v>11</v>
      </c>
      <c r="B99" s="39" t="s">
        <v>91</v>
      </c>
      <c r="C99" s="41"/>
      <c r="D99" s="41">
        <v>160</v>
      </c>
      <c r="E99" s="41"/>
      <c r="F99" s="41">
        <f t="shared" si="18"/>
        <v>160</v>
      </c>
      <c r="G99" s="41"/>
      <c r="H99" s="41">
        <v>0</v>
      </c>
      <c r="I99" s="41"/>
      <c r="J99" s="42"/>
      <c r="K99" s="42">
        <f t="shared" si="19"/>
        <v>0</v>
      </c>
      <c r="L99" s="85"/>
      <c r="M99" s="85"/>
      <c r="N99" s="7"/>
    </row>
    <row r="100" spans="1:14" s="1" customFormat="1" ht="33.75" customHeight="1">
      <c r="A100" s="88">
        <v>12</v>
      </c>
      <c r="B100" s="39" t="s">
        <v>75</v>
      </c>
      <c r="C100" s="41"/>
      <c r="D100" s="41">
        <v>200</v>
      </c>
      <c r="E100" s="41"/>
      <c r="F100" s="41">
        <f t="shared" si="18"/>
        <v>200</v>
      </c>
      <c r="G100" s="41"/>
      <c r="H100" s="41">
        <v>0</v>
      </c>
      <c r="I100" s="41"/>
      <c r="J100" s="42"/>
      <c r="K100" s="42">
        <f t="shared" si="19"/>
        <v>0</v>
      </c>
      <c r="L100" s="85"/>
      <c r="M100" s="85"/>
      <c r="N100" s="7"/>
    </row>
    <row r="101" spans="1:14" s="1" customFormat="1" ht="27" customHeight="1">
      <c r="A101" s="88">
        <v>13</v>
      </c>
      <c r="B101" s="39" t="s">
        <v>82</v>
      </c>
      <c r="C101" s="41"/>
      <c r="D101" s="41">
        <v>15</v>
      </c>
      <c r="E101" s="41"/>
      <c r="F101" s="41">
        <f t="shared" si="18"/>
        <v>15</v>
      </c>
      <c r="G101" s="41"/>
      <c r="H101" s="41">
        <v>10</v>
      </c>
      <c r="I101" s="41"/>
      <c r="J101" s="42"/>
      <c r="K101" s="42">
        <f t="shared" si="19"/>
        <v>10</v>
      </c>
      <c r="L101" s="85"/>
      <c r="M101" s="85"/>
      <c r="N101" s="7"/>
    </row>
    <row r="102" spans="1:14" s="1" customFormat="1" ht="21" customHeight="1">
      <c r="A102" s="88">
        <v>14</v>
      </c>
      <c r="B102" s="39" t="s">
        <v>83</v>
      </c>
      <c r="C102" s="41"/>
      <c r="D102" s="41">
        <v>15</v>
      </c>
      <c r="E102" s="41"/>
      <c r="F102" s="41">
        <f t="shared" si="18"/>
        <v>15</v>
      </c>
      <c r="G102" s="41"/>
      <c r="H102" s="41">
        <v>0</v>
      </c>
      <c r="I102" s="41"/>
      <c r="J102" s="42"/>
      <c r="K102" s="42">
        <v>0</v>
      </c>
      <c r="L102" s="85"/>
      <c r="M102" s="85"/>
      <c r="N102" s="7"/>
    </row>
    <row r="103" spans="1:14" s="1" customFormat="1" ht="27" customHeight="1">
      <c r="A103" s="88">
        <v>15</v>
      </c>
      <c r="B103" s="39" t="s">
        <v>92</v>
      </c>
      <c r="C103" s="41"/>
      <c r="D103" s="41">
        <v>20</v>
      </c>
      <c r="E103" s="41"/>
      <c r="F103" s="41">
        <f t="shared" si="18"/>
        <v>20</v>
      </c>
      <c r="G103" s="41"/>
      <c r="H103" s="41">
        <v>0</v>
      </c>
      <c r="I103" s="41"/>
      <c r="J103" s="42"/>
      <c r="K103" s="42">
        <f t="shared" si="19"/>
        <v>0</v>
      </c>
      <c r="L103" s="85"/>
      <c r="M103" s="85"/>
      <c r="N103" s="7"/>
    </row>
    <row r="104" spans="1:14" s="1" customFormat="1" ht="27" customHeight="1">
      <c r="A104" s="88">
        <v>16</v>
      </c>
      <c r="B104" s="39" t="s">
        <v>94</v>
      </c>
      <c r="C104" s="41"/>
      <c r="D104" s="41">
        <v>100</v>
      </c>
      <c r="E104" s="41"/>
      <c r="F104" s="41">
        <f t="shared" si="18"/>
        <v>100</v>
      </c>
      <c r="G104" s="41"/>
      <c r="H104" s="41">
        <v>22</v>
      </c>
      <c r="I104" s="41"/>
      <c r="J104" s="42"/>
      <c r="K104" s="42">
        <f t="shared" si="19"/>
        <v>22</v>
      </c>
      <c r="L104" s="85"/>
      <c r="M104" s="85"/>
      <c r="N104" s="7"/>
    </row>
    <row r="105" spans="1:14" s="1" customFormat="1" ht="27" customHeight="1">
      <c r="A105" s="88">
        <v>17</v>
      </c>
      <c r="B105" s="102" t="s">
        <v>103</v>
      </c>
      <c r="C105" s="41"/>
      <c r="D105" s="41">
        <v>170</v>
      </c>
      <c r="E105" s="41"/>
      <c r="F105" s="41">
        <f t="shared" si="18"/>
        <v>170</v>
      </c>
      <c r="G105" s="41"/>
      <c r="H105" s="41">
        <v>30</v>
      </c>
      <c r="I105" s="41"/>
      <c r="J105" s="42"/>
      <c r="K105" s="42">
        <f t="shared" si="19"/>
        <v>30</v>
      </c>
      <c r="L105" s="85"/>
      <c r="M105" s="85"/>
      <c r="N105" s="7"/>
    </row>
    <row r="106" spans="1:14" s="1" customFormat="1" ht="27" customHeight="1">
      <c r="A106" s="88">
        <v>18</v>
      </c>
      <c r="B106" s="102" t="s">
        <v>106</v>
      </c>
      <c r="C106" s="41"/>
      <c r="D106" s="41">
        <v>15</v>
      </c>
      <c r="E106" s="41"/>
      <c r="F106" s="41">
        <f t="shared" si="18"/>
        <v>15</v>
      </c>
      <c r="G106" s="41"/>
      <c r="H106" s="41">
        <v>0</v>
      </c>
      <c r="I106" s="41"/>
      <c r="J106" s="42"/>
      <c r="K106" s="42">
        <f t="shared" si="19"/>
        <v>0</v>
      </c>
      <c r="L106" s="85"/>
      <c r="M106" s="85"/>
      <c r="N106" s="7"/>
    </row>
    <row r="107" spans="1:14" s="1" customFormat="1" ht="27" customHeight="1">
      <c r="A107" s="88">
        <v>19</v>
      </c>
      <c r="B107" s="102" t="s">
        <v>107</v>
      </c>
      <c r="C107" s="41"/>
      <c r="D107" s="41">
        <v>8.3</v>
      </c>
      <c r="E107" s="41"/>
      <c r="F107" s="41">
        <f t="shared" si="18"/>
        <v>8.3</v>
      </c>
      <c r="G107" s="41"/>
      <c r="H107" s="41">
        <v>8.3</v>
      </c>
      <c r="I107" s="41"/>
      <c r="J107" s="42"/>
      <c r="K107" s="42">
        <f t="shared" si="19"/>
        <v>8.3</v>
      </c>
      <c r="L107" s="85"/>
      <c r="M107" s="85"/>
      <c r="N107" s="7"/>
    </row>
    <row r="108" spans="1:14" s="1" customFormat="1" ht="27" customHeight="1">
      <c r="A108" s="88">
        <v>20</v>
      </c>
      <c r="B108" s="102" t="s">
        <v>108</v>
      </c>
      <c r="C108" s="41"/>
      <c r="D108" s="41">
        <v>150</v>
      </c>
      <c r="E108" s="41"/>
      <c r="F108" s="41">
        <f t="shared" si="18"/>
        <v>150</v>
      </c>
      <c r="G108" s="41"/>
      <c r="H108" s="41">
        <v>150</v>
      </c>
      <c r="I108" s="41"/>
      <c r="J108" s="42"/>
      <c r="K108" s="42">
        <f t="shared" si="19"/>
        <v>150</v>
      </c>
      <c r="L108" s="85"/>
      <c r="M108" s="85"/>
      <c r="N108" s="7"/>
    </row>
    <row r="109" spans="1:14" s="1" customFormat="1" ht="27" customHeight="1">
      <c r="A109" s="88">
        <v>21</v>
      </c>
      <c r="B109" s="102" t="s">
        <v>118</v>
      </c>
      <c r="C109" s="41"/>
      <c r="D109" s="41">
        <v>11</v>
      </c>
      <c r="E109" s="41"/>
      <c r="F109" s="41">
        <f t="shared" si="18"/>
        <v>11</v>
      </c>
      <c r="G109" s="41"/>
      <c r="H109" s="41">
        <v>11</v>
      </c>
      <c r="I109" s="41"/>
      <c r="J109" s="42"/>
      <c r="K109" s="42">
        <f t="shared" si="19"/>
        <v>11</v>
      </c>
      <c r="L109" s="85"/>
      <c r="M109" s="85"/>
      <c r="N109" s="7"/>
    </row>
    <row r="110" spans="1:14" s="1" customFormat="1" ht="28.5" customHeight="1">
      <c r="A110" s="26">
        <v>74</v>
      </c>
      <c r="B110" s="103" t="s">
        <v>35</v>
      </c>
      <c r="C110" s="28">
        <f>C111</f>
        <v>66520</v>
      </c>
      <c r="D110" s="28">
        <f>D111</f>
        <v>66.52</v>
      </c>
      <c r="E110" s="28">
        <f aca="true" t="shared" si="20" ref="E110:E120">C110</f>
        <v>66520</v>
      </c>
      <c r="F110" s="28">
        <f aca="true" t="shared" si="21" ref="F110:F131">D110</f>
        <v>66.52</v>
      </c>
      <c r="G110" s="28">
        <f>G111</f>
        <v>30000</v>
      </c>
      <c r="H110" s="28">
        <f>H111</f>
        <v>5</v>
      </c>
      <c r="I110" s="28"/>
      <c r="J110" s="28">
        <f>G110</f>
        <v>30000</v>
      </c>
      <c r="K110" s="28">
        <f>H110</f>
        <v>5</v>
      </c>
      <c r="L110" s="85"/>
      <c r="M110" s="85"/>
      <c r="N110" s="7"/>
    </row>
    <row r="111" spans="1:14" s="1" customFormat="1" ht="24.75" customHeight="1">
      <c r="A111" s="139" t="s">
        <v>30</v>
      </c>
      <c r="B111" s="139"/>
      <c r="C111" s="41">
        <f>C112</f>
        <v>66520</v>
      </c>
      <c r="D111" s="41">
        <f>ROUND(C111/1000,2)</f>
        <v>66.52</v>
      </c>
      <c r="E111" s="41">
        <f t="shared" si="20"/>
        <v>66520</v>
      </c>
      <c r="F111" s="41">
        <f t="shared" si="21"/>
        <v>66.52</v>
      </c>
      <c r="G111" s="41">
        <f>G112</f>
        <v>30000</v>
      </c>
      <c r="H111" s="41">
        <f>H112</f>
        <v>5</v>
      </c>
      <c r="I111" s="41"/>
      <c r="J111" s="41">
        <f>J112</f>
        <v>30000</v>
      </c>
      <c r="K111" s="41">
        <f aca="true" t="shared" si="22" ref="K111:K121">H111</f>
        <v>5</v>
      </c>
      <c r="L111" s="85"/>
      <c r="M111" s="85"/>
      <c r="N111" s="7"/>
    </row>
    <row r="112" spans="1:14" s="1" customFormat="1" ht="22.5" customHeight="1">
      <c r="A112" s="91">
        <v>1</v>
      </c>
      <c r="B112" s="97" t="s">
        <v>23</v>
      </c>
      <c r="C112" s="41">
        <v>66520</v>
      </c>
      <c r="D112" s="41">
        <f>ROUND(C112/1000,2)</f>
        <v>66.52</v>
      </c>
      <c r="E112" s="41">
        <f t="shared" si="20"/>
        <v>66520</v>
      </c>
      <c r="F112" s="41">
        <f t="shared" si="21"/>
        <v>66.52</v>
      </c>
      <c r="G112" s="41">
        <v>30000</v>
      </c>
      <c r="H112" s="41">
        <v>5</v>
      </c>
      <c r="I112" s="41"/>
      <c r="J112" s="41">
        <f>G112</f>
        <v>30000</v>
      </c>
      <c r="K112" s="41">
        <f t="shared" si="22"/>
        <v>5</v>
      </c>
      <c r="L112" s="85"/>
      <c r="M112" s="85"/>
      <c r="N112" s="7"/>
    </row>
    <row r="113" spans="1:14" s="1" customFormat="1" ht="30" customHeight="1">
      <c r="A113" s="104">
        <v>83</v>
      </c>
      <c r="B113" s="87" t="s">
        <v>45</v>
      </c>
      <c r="C113" s="28">
        <f>C114</f>
        <v>15500</v>
      </c>
      <c r="D113" s="28">
        <f>D114</f>
        <v>15.5</v>
      </c>
      <c r="E113" s="28">
        <f t="shared" si="20"/>
        <v>15500</v>
      </c>
      <c r="F113" s="28">
        <f t="shared" si="21"/>
        <v>15.5</v>
      </c>
      <c r="G113" s="28">
        <f>G114</f>
        <v>15500</v>
      </c>
      <c r="H113" s="28">
        <f>H114</f>
        <v>15.5</v>
      </c>
      <c r="I113" s="28"/>
      <c r="J113" s="28">
        <f>G113</f>
        <v>15500</v>
      </c>
      <c r="K113" s="28">
        <f t="shared" si="22"/>
        <v>15.5</v>
      </c>
      <c r="L113" s="85"/>
      <c r="M113" s="85"/>
      <c r="N113" s="7"/>
    </row>
    <row r="114" spans="1:14" s="1" customFormat="1" ht="16.5" customHeight="1">
      <c r="A114" s="143" t="s">
        <v>27</v>
      </c>
      <c r="B114" s="143"/>
      <c r="C114" s="41">
        <f>C115</f>
        <v>15500</v>
      </c>
      <c r="D114" s="41">
        <f>ROUND(C114/1000,2)</f>
        <v>15.5</v>
      </c>
      <c r="E114" s="41">
        <f t="shared" si="20"/>
        <v>15500</v>
      </c>
      <c r="F114" s="41">
        <f t="shared" si="21"/>
        <v>15.5</v>
      </c>
      <c r="G114" s="41">
        <f>G115</f>
        <v>15500</v>
      </c>
      <c r="H114" s="41">
        <f>H115</f>
        <v>15.5</v>
      </c>
      <c r="I114" s="41"/>
      <c r="J114" s="41">
        <f>G114</f>
        <v>15500</v>
      </c>
      <c r="K114" s="41">
        <f t="shared" si="22"/>
        <v>15.5</v>
      </c>
      <c r="L114" s="85"/>
      <c r="M114" s="85"/>
      <c r="N114" s="7"/>
    </row>
    <row r="115" spans="1:14" s="1" customFormat="1" ht="20.25" customHeight="1">
      <c r="A115" s="26">
        <v>1</v>
      </c>
      <c r="B115" s="89" t="s">
        <v>46</v>
      </c>
      <c r="C115" s="41">
        <v>15500</v>
      </c>
      <c r="D115" s="41">
        <f>ROUND(C115/1000,2)</f>
        <v>15.5</v>
      </c>
      <c r="E115" s="41">
        <f t="shared" si="20"/>
        <v>15500</v>
      </c>
      <c r="F115" s="41">
        <f t="shared" si="21"/>
        <v>15.5</v>
      </c>
      <c r="G115" s="41">
        <v>15500</v>
      </c>
      <c r="H115" s="41">
        <f>ROUND(G115/1000,2)</f>
        <v>15.5</v>
      </c>
      <c r="I115" s="41"/>
      <c r="J115" s="41">
        <f>G115</f>
        <v>15500</v>
      </c>
      <c r="K115" s="41">
        <f t="shared" si="22"/>
        <v>15.5</v>
      </c>
      <c r="L115" s="85"/>
      <c r="M115" s="85"/>
      <c r="N115" s="7"/>
    </row>
    <row r="116" spans="1:14" s="1" customFormat="1" ht="18" customHeight="1">
      <c r="A116" s="26" t="s">
        <v>13</v>
      </c>
      <c r="B116" s="27" t="s">
        <v>36</v>
      </c>
      <c r="C116" s="28" t="e">
        <f>C117+#REF!+C130</f>
        <v>#REF!</v>
      </c>
      <c r="D116" s="28">
        <f>D117+D122+D130</f>
        <v>141483.32</v>
      </c>
      <c r="E116" s="28"/>
      <c r="F116" s="28">
        <f t="shared" si="21"/>
        <v>141483.32</v>
      </c>
      <c r="G116" s="28"/>
      <c r="H116" s="28">
        <f>H117+H122+H130</f>
        <v>8360.17</v>
      </c>
      <c r="I116" s="28"/>
      <c r="J116" s="28"/>
      <c r="K116" s="28">
        <f>H116</f>
        <v>8360.17</v>
      </c>
      <c r="L116" s="85"/>
      <c r="M116" s="85"/>
      <c r="N116" s="7"/>
    </row>
    <row r="117" spans="1:14" s="1" customFormat="1" ht="19.5" customHeight="1">
      <c r="A117" s="139" t="s">
        <v>33</v>
      </c>
      <c r="B117" s="139"/>
      <c r="C117" s="24" t="e">
        <f>#REF!+C118+C119+C120+#REF!+C121</f>
        <v>#REF!</v>
      </c>
      <c r="D117" s="24">
        <f>D118+D119+D120+D121</f>
        <v>53600.46</v>
      </c>
      <c r="E117" s="24"/>
      <c r="F117" s="24">
        <f t="shared" si="21"/>
        <v>53600.46</v>
      </c>
      <c r="G117" s="24"/>
      <c r="H117" s="24">
        <f>H118+H119+H120+H121</f>
        <v>3258</v>
      </c>
      <c r="I117" s="24"/>
      <c r="J117" s="24"/>
      <c r="K117" s="24">
        <f t="shared" si="22"/>
        <v>3258</v>
      </c>
      <c r="L117" s="85"/>
      <c r="M117" s="85"/>
      <c r="N117" s="7"/>
    </row>
    <row r="118" spans="1:14" s="1" customFormat="1" ht="26.25" customHeight="1">
      <c r="A118" s="96">
        <v>1</v>
      </c>
      <c r="B118" s="105" t="s">
        <v>22</v>
      </c>
      <c r="C118" s="41">
        <v>2700000</v>
      </c>
      <c r="D118" s="41">
        <v>3900</v>
      </c>
      <c r="E118" s="41">
        <f t="shared" si="20"/>
        <v>2700000</v>
      </c>
      <c r="F118" s="41">
        <f t="shared" si="21"/>
        <v>3900</v>
      </c>
      <c r="G118" s="41">
        <v>1580000</v>
      </c>
      <c r="H118" s="41">
        <v>600</v>
      </c>
      <c r="I118" s="41"/>
      <c r="J118" s="41">
        <f>G118</f>
        <v>1580000</v>
      </c>
      <c r="K118" s="41">
        <f t="shared" si="22"/>
        <v>600</v>
      </c>
      <c r="L118" s="85"/>
      <c r="M118" s="85"/>
      <c r="N118" s="7"/>
    </row>
    <row r="119" spans="1:14" s="1" customFormat="1" ht="19.5" customHeight="1">
      <c r="A119" s="96">
        <v>2</v>
      </c>
      <c r="B119" s="97" t="s">
        <v>51</v>
      </c>
      <c r="C119" s="41">
        <v>4698460</v>
      </c>
      <c r="D119" s="41">
        <f>ROUND(C119/1000,2)</f>
        <v>4698.46</v>
      </c>
      <c r="E119" s="41">
        <f t="shared" si="20"/>
        <v>4698460</v>
      </c>
      <c r="F119" s="41">
        <f t="shared" si="21"/>
        <v>4698.46</v>
      </c>
      <c r="G119" s="41">
        <v>745030</v>
      </c>
      <c r="H119" s="41">
        <v>457</v>
      </c>
      <c r="I119" s="41"/>
      <c r="J119" s="41">
        <f>G119</f>
        <v>745030</v>
      </c>
      <c r="K119" s="41">
        <f t="shared" si="22"/>
        <v>457</v>
      </c>
      <c r="L119" s="85"/>
      <c r="M119" s="85"/>
      <c r="N119" s="7"/>
    </row>
    <row r="120" spans="1:14" s="1" customFormat="1" ht="26.25" customHeight="1">
      <c r="A120" s="44">
        <v>3</v>
      </c>
      <c r="B120" s="39" t="s">
        <v>38</v>
      </c>
      <c r="C120" s="41">
        <v>39002000</v>
      </c>
      <c r="D120" s="41">
        <f>ROUND(C120/1000,2)</f>
        <v>39002</v>
      </c>
      <c r="E120" s="41">
        <f t="shared" si="20"/>
        <v>39002000</v>
      </c>
      <c r="F120" s="41">
        <f t="shared" si="21"/>
        <v>39002</v>
      </c>
      <c r="G120" s="41">
        <v>220750</v>
      </c>
      <c r="H120" s="41">
        <v>1</v>
      </c>
      <c r="I120" s="41"/>
      <c r="J120" s="41">
        <f>G120</f>
        <v>220750</v>
      </c>
      <c r="K120" s="41">
        <f>H120</f>
        <v>1</v>
      </c>
      <c r="L120" s="85"/>
      <c r="M120" s="85"/>
      <c r="N120" s="7"/>
    </row>
    <row r="121" spans="1:14" s="1" customFormat="1" ht="27.75" customHeight="1">
      <c r="A121" s="44">
        <v>4</v>
      </c>
      <c r="B121" s="39" t="s">
        <v>39</v>
      </c>
      <c r="C121" s="41">
        <v>6000000</v>
      </c>
      <c r="D121" s="41">
        <f>ROUND(C121/1000,2)</f>
        <v>6000</v>
      </c>
      <c r="E121" s="41">
        <v>6000000</v>
      </c>
      <c r="F121" s="41">
        <f t="shared" si="21"/>
        <v>6000</v>
      </c>
      <c r="G121" s="41">
        <v>4500000</v>
      </c>
      <c r="H121" s="41">
        <v>2200</v>
      </c>
      <c r="I121" s="41"/>
      <c r="J121" s="41">
        <f>G121</f>
        <v>4500000</v>
      </c>
      <c r="K121" s="41">
        <f t="shared" si="22"/>
        <v>2200</v>
      </c>
      <c r="L121" s="85"/>
      <c r="M121" s="85"/>
      <c r="N121" s="7"/>
    </row>
    <row r="122" spans="1:14" s="1" customFormat="1" ht="18.75" customHeight="1">
      <c r="A122" s="144" t="s">
        <v>31</v>
      </c>
      <c r="B122" s="144"/>
      <c r="C122" s="41"/>
      <c r="D122" s="24">
        <f>D123+D124+D125+D126+D127+D128+D129</f>
        <v>86851.86</v>
      </c>
      <c r="E122" s="24"/>
      <c r="F122" s="24">
        <f aca="true" t="shared" si="23" ref="F122:F129">D122</f>
        <v>86851.86</v>
      </c>
      <c r="G122" s="24"/>
      <c r="H122" s="24">
        <f>H123+H124+H125+H126+H127+H128+H129</f>
        <v>4792.07</v>
      </c>
      <c r="I122" s="24"/>
      <c r="J122" s="24"/>
      <c r="K122" s="24">
        <f aca="true" t="shared" si="24" ref="K122:K131">H122</f>
        <v>4792.07</v>
      </c>
      <c r="L122" s="85"/>
      <c r="M122" s="85"/>
      <c r="N122" s="7"/>
    </row>
    <row r="123" spans="1:14" s="1" customFormat="1" ht="18" customHeight="1">
      <c r="A123" s="44">
        <v>1</v>
      </c>
      <c r="B123" s="54" t="s">
        <v>98</v>
      </c>
      <c r="C123" s="41"/>
      <c r="D123" s="41">
        <v>4200</v>
      </c>
      <c r="E123" s="41"/>
      <c r="F123" s="41">
        <f t="shared" si="23"/>
        <v>4200</v>
      </c>
      <c r="G123" s="41"/>
      <c r="H123" s="41">
        <v>1261.3</v>
      </c>
      <c r="I123" s="41"/>
      <c r="J123" s="41"/>
      <c r="K123" s="41">
        <f t="shared" si="24"/>
        <v>1261.3</v>
      </c>
      <c r="L123" s="85"/>
      <c r="M123" s="85"/>
      <c r="N123" s="7"/>
    </row>
    <row r="124" spans="1:14" s="1" customFormat="1" ht="15.75" customHeight="1">
      <c r="A124" s="44">
        <v>2</v>
      </c>
      <c r="B124" s="54" t="s">
        <v>93</v>
      </c>
      <c r="C124" s="41"/>
      <c r="D124" s="41">
        <v>5000</v>
      </c>
      <c r="E124" s="41"/>
      <c r="F124" s="41">
        <f t="shared" si="23"/>
        <v>5000</v>
      </c>
      <c r="G124" s="41"/>
      <c r="H124" s="41">
        <v>1698.07</v>
      </c>
      <c r="I124" s="41"/>
      <c r="J124" s="41"/>
      <c r="K124" s="41">
        <f t="shared" si="24"/>
        <v>1698.07</v>
      </c>
      <c r="L124" s="85"/>
      <c r="M124" s="85"/>
      <c r="N124" s="7"/>
    </row>
    <row r="125" spans="1:14" s="1" customFormat="1" ht="26.25" customHeight="1">
      <c r="A125" s="44">
        <v>3</v>
      </c>
      <c r="B125" s="115" t="s">
        <v>119</v>
      </c>
      <c r="C125" s="41"/>
      <c r="D125" s="41">
        <v>19311.14</v>
      </c>
      <c r="E125" s="41"/>
      <c r="F125" s="41">
        <f t="shared" si="23"/>
        <v>19311.14</v>
      </c>
      <c r="G125" s="41"/>
      <c r="H125" s="41">
        <v>1</v>
      </c>
      <c r="I125" s="41"/>
      <c r="J125" s="41"/>
      <c r="K125" s="41">
        <f t="shared" si="24"/>
        <v>1</v>
      </c>
      <c r="L125" s="85"/>
      <c r="M125" s="85"/>
      <c r="N125" s="7"/>
    </row>
    <row r="126" spans="1:14" s="1" customFormat="1" ht="24.75" customHeight="1">
      <c r="A126" s="44">
        <v>4</v>
      </c>
      <c r="B126" s="115" t="s">
        <v>120</v>
      </c>
      <c r="C126" s="41"/>
      <c r="D126" s="41">
        <v>20441.55</v>
      </c>
      <c r="E126" s="41"/>
      <c r="F126" s="41">
        <f t="shared" si="23"/>
        <v>20441.55</v>
      </c>
      <c r="G126" s="41"/>
      <c r="H126" s="41">
        <v>1</v>
      </c>
      <c r="I126" s="41"/>
      <c r="J126" s="41"/>
      <c r="K126" s="41">
        <f t="shared" si="24"/>
        <v>1</v>
      </c>
      <c r="L126" s="85"/>
      <c r="M126" s="85"/>
      <c r="N126" s="7"/>
    </row>
    <row r="127" spans="1:14" s="1" customFormat="1" ht="27" customHeight="1">
      <c r="A127" s="44">
        <v>5</v>
      </c>
      <c r="B127" s="115" t="s">
        <v>121</v>
      </c>
      <c r="C127" s="41"/>
      <c r="D127" s="41">
        <v>4479.65</v>
      </c>
      <c r="E127" s="41"/>
      <c r="F127" s="41">
        <f t="shared" si="23"/>
        <v>4479.65</v>
      </c>
      <c r="G127" s="41"/>
      <c r="H127" s="41">
        <v>1729.7</v>
      </c>
      <c r="I127" s="41"/>
      <c r="J127" s="41"/>
      <c r="K127" s="41">
        <f t="shared" si="24"/>
        <v>1729.7</v>
      </c>
      <c r="L127" s="85"/>
      <c r="M127" s="85"/>
      <c r="N127" s="7"/>
    </row>
    <row r="128" spans="1:14" s="1" customFormat="1" ht="25.5" customHeight="1">
      <c r="A128" s="44">
        <v>6</v>
      </c>
      <c r="B128" s="115" t="s">
        <v>122</v>
      </c>
      <c r="C128" s="41"/>
      <c r="D128" s="41">
        <v>30419.52</v>
      </c>
      <c r="E128" s="41"/>
      <c r="F128" s="41">
        <f t="shared" si="23"/>
        <v>30419.52</v>
      </c>
      <c r="G128" s="41"/>
      <c r="H128" s="41">
        <v>1</v>
      </c>
      <c r="I128" s="41"/>
      <c r="J128" s="41"/>
      <c r="K128" s="41">
        <f t="shared" si="24"/>
        <v>1</v>
      </c>
      <c r="L128" s="85"/>
      <c r="M128" s="85"/>
      <c r="N128" s="7"/>
    </row>
    <row r="129" spans="1:14" s="1" customFormat="1" ht="25.5" customHeight="1">
      <c r="A129" s="44">
        <v>7</v>
      </c>
      <c r="B129" s="39" t="s">
        <v>125</v>
      </c>
      <c r="C129" s="41"/>
      <c r="D129" s="41">
        <v>3000</v>
      </c>
      <c r="E129" s="41"/>
      <c r="F129" s="41">
        <f t="shared" si="23"/>
        <v>3000</v>
      </c>
      <c r="G129" s="41"/>
      <c r="H129" s="41">
        <v>100</v>
      </c>
      <c r="I129" s="41"/>
      <c r="J129" s="41"/>
      <c r="K129" s="41">
        <f t="shared" si="24"/>
        <v>100</v>
      </c>
      <c r="L129" s="85"/>
      <c r="M129" s="85"/>
      <c r="N129" s="7"/>
    </row>
    <row r="130" spans="1:14" s="1" customFormat="1" ht="24.75" customHeight="1">
      <c r="A130" s="141" t="s">
        <v>27</v>
      </c>
      <c r="B130" s="142"/>
      <c r="C130" s="24" t="e">
        <f>#REF!</f>
        <v>#REF!</v>
      </c>
      <c r="D130" s="24">
        <f>D131+D132+D133+D134+D135+D136+D137</f>
        <v>1031</v>
      </c>
      <c r="E130" s="24"/>
      <c r="F130" s="24">
        <f t="shared" si="21"/>
        <v>1031</v>
      </c>
      <c r="G130" s="24"/>
      <c r="H130" s="24">
        <f>H131+H132+H133+H134+H135+H136+H137</f>
        <v>310.1</v>
      </c>
      <c r="I130" s="24"/>
      <c r="J130" s="24"/>
      <c r="K130" s="24">
        <f t="shared" si="24"/>
        <v>310.1</v>
      </c>
      <c r="L130" s="85"/>
      <c r="M130" s="85"/>
      <c r="N130" s="7"/>
    </row>
    <row r="131" spans="1:14" s="1" customFormat="1" ht="19.5" customHeight="1">
      <c r="A131" s="88">
        <v>1</v>
      </c>
      <c r="B131" s="89" t="s">
        <v>69</v>
      </c>
      <c r="C131" s="42">
        <v>160000</v>
      </c>
      <c r="D131" s="42">
        <f>ROUND(C131/1000,2)</f>
        <v>160</v>
      </c>
      <c r="E131" s="42">
        <f>C131</f>
        <v>160000</v>
      </c>
      <c r="F131" s="42">
        <f t="shared" si="21"/>
        <v>160</v>
      </c>
      <c r="G131" s="42">
        <v>160000</v>
      </c>
      <c r="H131" s="42">
        <v>54.1</v>
      </c>
      <c r="I131" s="42"/>
      <c r="J131" s="42">
        <f>G131</f>
        <v>160000</v>
      </c>
      <c r="K131" s="42">
        <f t="shared" si="24"/>
        <v>54.1</v>
      </c>
      <c r="L131" s="85"/>
      <c r="M131" s="85"/>
      <c r="N131" s="7"/>
    </row>
    <row r="132" spans="1:14" s="1" customFormat="1" ht="26.25" customHeight="1">
      <c r="A132" s="88">
        <v>2</v>
      </c>
      <c r="B132" s="54" t="s">
        <v>68</v>
      </c>
      <c r="C132" s="41"/>
      <c r="D132" s="41">
        <v>36</v>
      </c>
      <c r="E132" s="41"/>
      <c r="F132" s="41">
        <v>36</v>
      </c>
      <c r="G132" s="41"/>
      <c r="H132" s="41">
        <v>36</v>
      </c>
      <c r="I132" s="41"/>
      <c r="J132" s="42"/>
      <c r="K132" s="42">
        <v>36</v>
      </c>
      <c r="L132" s="85"/>
      <c r="M132" s="85"/>
      <c r="N132" s="7"/>
    </row>
    <row r="133" spans="1:14" s="1" customFormat="1" ht="31.5" customHeight="1">
      <c r="A133" s="88">
        <v>3</v>
      </c>
      <c r="B133" s="54" t="s">
        <v>84</v>
      </c>
      <c r="C133" s="41"/>
      <c r="D133" s="41">
        <v>600</v>
      </c>
      <c r="E133" s="41"/>
      <c r="F133" s="41">
        <f aca="true" t="shared" si="25" ref="F133:F139">D133</f>
        <v>600</v>
      </c>
      <c r="G133" s="41"/>
      <c r="H133" s="41">
        <v>0</v>
      </c>
      <c r="I133" s="41"/>
      <c r="J133" s="42"/>
      <c r="K133" s="42">
        <f>H133</f>
        <v>0</v>
      </c>
      <c r="L133" s="85"/>
      <c r="M133" s="85"/>
      <c r="N133" s="7"/>
    </row>
    <row r="134" spans="1:14" s="1" customFormat="1" ht="31.5" customHeight="1">
      <c r="A134" s="88">
        <v>4</v>
      </c>
      <c r="B134" s="54" t="s">
        <v>95</v>
      </c>
      <c r="C134" s="41"/>
      <c r="D134" s="41">
        <v>45</v>
      </c>
      <c r="E134" s="41"/>
      <c r="F134" s="41">
        <f t="shared" si="25"/>
        <v>45</v>
      </c>
      <c r="G134" s="41"/>
      <c r="H134" s="41">
        <v>45</v>
      </c>
      <c r="I134" s="41"/>
      <c r="J134" s="42"/>
      <c r="K134" s="42">
        <f>H134</f>
        <v>45</v>
      </c>
      <c r="L134" s="85"/>
      <c r="M134" s="85"/>
      <c r="N134" s="7"/>
    </row>
    <row r="135" spans="1:14" s="1" customFormat="1" ht="31.5" customHeight="1">
      <c r="A135" s="88">
        <v>5</v>
      </c>
      <c r="B135" s="54" t="s">
        <v>96</v>
      </c>
      <c r="C135" s="41"/>
      <c r="D135" s="41">
        <v>60</v>
      </c>
      <c r="E135" s="41"/>
      <c r="F135" s="41">
        <f t="shared" si="25"/>
        <v>60</v>
      </c>
      <c r="G135" s="41"/>
      <c r="H135" s="41">
        <v>60</v>
      </c>
      <c r="I135" s="41"/>
      <c r="J135" s="42"/>
      <c r="K135" s="42">
        <f>H135</f>
        <v>60</v>
      </c>
      <c r="L135" s="85"/>
      <c r="M135" s="85"/>
      <c r="N135" s="7"/>
    </row>
    <row r="136" spans="1:14" s="1" customFormat="1" ht="31.5" customHeight="1">
      <c r="A136" s="88">
        <v>6</v>
      </c>
      <c r="B136" s="54" t="s">
        <v>111</v>
      </c>
      <c r="C136" s="41"/>
      <c r="D136" s="41">
        <v>100</v>
      </c>
      <c r="E136" s="41"/>
      <c r="F136" s="41">
        <f t="shared" si="25"/>
        <v>100</v>
      </c>
      <c r="G136" s="41"/>
      <c r="H136" s="41">
        <v>85</v>
      </c>
      <c r="I136" s="41"/>
      <c r="J136" s="42"/>
      <c r="K136" s="42">
        <f>H136</f>
        <v>85</v>
      </c>
      <c r="L136" s="85"/>
      <c r="M136" s="85"/>
      <c r="N136" s="7"/>
    </row>
    <row r="137" spans="1:14" s="1" customFormat="1" ht="26.25" customHeight="1">
      <c r="A137" s="88">
        <v>7</v>
      </c>
      <c r="B137" s="54" t="s">
        <v>117</v>
      </c>
      <c r="C137" s="41"/>
      <c r="D137" s="41">
        <v>30</v>
      </c>
      <c r="E137" s="41"/>
      <c r="F137" s="41">
        <f t="shared" si="25"/>
        <v>30</v>
      </c>
      <c r="G137" s="41"/>
      <c r="H137" s="41">
        <v>30</v>
      </c>
      <c r="I137" s="41"/>
      <c r="J137" s="42"/>
      <c r="K137" s="42">
        <f>H137</f>
        <v>30</v>
      </c>
      <c r="L137" s="85"/>
      <c r="M137" s="85"/>
      <c r="N137" s="7"/>
    </row>
    <row r="138" spans="1:14" s="1" customFormat="1" ht="22.5" customHeight="1">
      <c r="A138" s="104">
        <v>87</v>
      </c>
      <c r="B138" s="87" t="s">
        <v>44</v>
      </c>
      <c r="C138" s="28">
        <f>C139</f>
        <v>8000</v>
      </c>
      <c r="D138" s="28">
        <f>D139</f>
        <v>16</v>
      </c>
      <c r="E138" s="28">
        <f>C138</f>
        <v>8000</v>
      </c>
      <c r="F138" s="28">
        <f t="shared" si="25"/>
        <v>16</v>
      </c>
      <c r="G138" s="28">
        <f>G139</f>
        <v>8000</v>
      </c>
      <c r="H138" s="28">
        <f>H139</f>
        <v>8</v>
      </c>
      <c r="I138" s="28"/>
      <c r="J138" s="29">
        <f aca="true" t="shared" si="26" ref="J138:K140">G138</f>
        <v>8000</v>
      </c>
      <c r="K138" s="29">
        <f t="shared" si="26"/>
        <v>8</v>
      </c>
      <c r="L138" s="85"/>
      <c r="M138" s="85"/>
      <c r="N138" s="7"/>
    </row>
    <row r="139" spans="1:14" s="1" customFormat="1" ht="19.5" customHeight="1">
      <c r="A139" s="143" t="s">
        <v>27</v>
      </c>
      <c r="B139" s="143"/>
      <c r="C139" s="24">
        <f>C140</f>
        <v>8000</v>
      </c>
      <c r="D139" s="24">
        <f>D140+D141</f>
        <v>16</v>
      </c>
      <c r="E139" s="24">
        <f>C139</f>
        <v>8000</v>
      </c>
      <c r="F139" s="24">
        <f t="shared" si="25"/>
        <v>16</v>
      </c>
      <c r="G139" s="24">
        <f>G140</f>
        <v>8000</v>
      </c>
      <c r="H139" s="24">
        <f>H140+H141</f>
        <v>8</v>
      </c>
      <c r="I139" s="24"/>
      <c r="J139" s="25">
        <f t="shared" si="26"/>
        <v>8000</v>
      </c>
      <c r="K139" s="25">
        <f t="shared" si="26"/>
        <v>8</v>
      </c>
      <c r="L139" s="85"/>
      <c r="M139" s="85"/>
      <c r="N139" s="7"/>
    </row>
    <row r="140" spans="1:14" s="1" customFormat="1" ht="18" customHeight="1">
      <c r="A140" s="88">
        <v>1</v>
      </c>
      <c r="B140" s="54" t="s">
        <v>47</v>
      </c>
      <c r="C140" s="41">
        <v>8000</v>
      </c>
      <c r="D140" s="41">
        <v>8</v>
      </c>
      <c r="E140" s="41">
        <f>C140</f>
        <v>8000</v>
      </c>
      <c r="F140" s="41">
        <v>8</v>
      </c>
      <c r="G140" s="41">
        <v>8000</v>
      </c>
      <c r="H140" s="41">
        <v>0</v>
      </c>
      <c r="I140" s="41"/>
      <c r="J140" s="42">
        <f t="shared" si="26"/>
        <v>8000</v>
      </c>
      <c r="K140" s="42">
        <f t="shared" si="26"/>
        <v>0</v>
      </c>
      <c r="L140" s="85"/>
      <c r="M140" s="85"/>
      <c r="N140" s="7"/>
    </row>
    <row r="141" spans="1:14" s="1" customFormat="1" ht="16.5" customHeight="1">
      <c r="A141" s="88">
        <v>2</v>
      </c>
      <c r="B141" s="54" t="s">
        <v>113</v>
      </c>
      <c r="C141" s="41"/>
      <c r="D141" s="41">
        <v>8</v>
      </c>
      <c r="E141" s="41"/>
      <c r="F141" s="41">
        <f>D141</f>
        <v>8</v>
      </c>
      <c r="G141" s="41"/>
      <c r="H141" s="41">
        <v>8</v>
      </c>
      <c r="I141" s="41"/>
      <c r="J141" s="42"/>
      <c r="K141" s="42">
        <f>H141</f>
        <v>8</v>
      </c>
      <c r="L141" s="85"/>
      <c r="M141" s="85"/>
      <c r="N141" s="7"/>
    </row>
    <row r="142" spans="1:14" s="1" customFormat="1" ht="16.5" customHeight="1">
      <c r="A142" s="121"/>
      <c r="B142" s="122"/>
      <c r="C142" s="123"/>
      <c r="D142" s="123"/>
      <c r="E142" s="123"/>
      <c r="F142" s="123"/>
      <c r="G142" s="123"/>
      <c r="H142" s="123"/>
      <c r="I142" s="123"/>
      <c r="J142" s="124"/>
      <c r="K142" s="124"/>
      <c r="L142" s="125"/>
      <c r="M142" s="125"/>
      <c r="N142" s="7"/>
    </row>
    <row r="143" spans="1:13" s="1" customFormat="1" ht="15" customHeight="1">
      <c r="A143" s="106"/>
      <c r="B143" s="51" t="s">
        <v>128</v>
      </c>
      <c r="C143" s="107"/>
      <c r="D143" s="107"/>
      <c r="E143" s="107"/>
      <c r="F143" s="107"/>
      <c r="G143" s="107"/>
      <c r="H143" s="107"/>
      <c r="I143" s="107"/>
      <c r="J143" s="108"/>
      <c r="K143" s="108"/>
      <c r="L143" s="22"/>
      <c r="M143" s="22"/>
    </row>
    <row r="144" spans="1:13" s="1" customFormat="1" ht="9.75" customHeight="1">
      <c r="A144" s="18"/>
      <c r="B144" s="53" t="s">
        <v>126</v>
      </c>
      <c r="C144" s="19"/>
      <c r="D144" s="19"/>
      <c r="E144" s="19"/>
      <c r="F144" s="19"/>
      <c r="G144" s="19"/>
      <c r="H144" s="19"/>
      <c r="I144" s="20"/>
      <c r="J144" s="21"/>
      <c r="K144" s="21"/>
      <c r="L144" s="22"/>
      <c r="M144" s="22"/>
    </row>
    <row r="145" spans="1:13" s="1" customFormat="1" ht="15" customHeight="1">
      <c r="A145" s="155"/>
      <c r="B145" s="155"/>
      <c r="C145" s="155"/>
      <c r="D145" s="155"/>
      <c r="E145" s="19"/>
      <c r="F145" s="19"/>
      <c r="G145" s="19"/>
      <c r="H145" s="153"/>
      <c r="I145" s="153"/>
      <c r="J145" s="153"/>
      <c r="K145" s="153"/>
      <c r="L145" s="114"/>
      <c r="M145" s="22"/>
    </row>
    <row r="146" spans="1:13" s="1" customFormat="1" ht="0.75" customHeight="1">
      <c r="A146" s="18"/>
      <c r="B146" s="52"/>
      <c r="C146" s="19"/>
      <c r="D146" s="19"/>
      <c r="E146" s="19"/>
      <c r="F146" s="19"/>
      <c r="G146" s="19"/>
      <c r="H146" s="19"/>
      <c r="I146" s="20"/>
      <c r="J146" s="21"/>
      <c r="K146" s="21"/>
      <c r="L146" s="22"/>
      <c r="M146" s="22"/>
    </row>
    <row r="147" spans="1:13" s="1" customFormat="1" ht="13.5" customHeight="1">
      <c r="A147" s="140"/>
      <c r="B147" s="140"/>
      <c r="C147" s="140"/>
      <c r="D147" s="140"/>
      <c r="E147" s="47"/>
      <c r="F147" s="113"/>
      <c r="G147" s="113"/>
      <c r="H147" s="133"/>
      <c r="I147" s="133"/>
      <c r="J147" s="133"/>
      <c r="K147" s="133"/>
      <c r="L147" s="113"/>
      <c r="M147" s="34"/>
    </row>
    <row r="148" spans="1:13" s="1" customFormat="1" ht="13.5" customHeight="1">
      <c r="A148" s="117"/>
      <c r="B148" s="116" t="s">
        <v>129</v>
      </c>
      <c r="C148" s="117"/>
      <c r="D148" s="117"/>
      <c r="E148" s="48"/>
      <c r="F148" s="126" t="s">
        <v>131</v>
      </c>
      <c r="G148" s="126"/>
      <c r="H148" s="126"/>
      <c r="I148" s="127"/>
      <c r="J148" s="128"/>
      <c r="K148" s="128"/>
      <c r="L148" s="35"/>
      <c r="M148" s="34"/>
    </row>
    <row r="149" spans="1:13" s="1" customFormat="1" ht="13.5" customHeight="1">
      <c r="A149" s="118"/>
      <c r="B149" s="119" t="s">
        <v>130</v>
      </c>
      <c r="C149" s="120"/>
      <c r="D149" s="120"/>
      <c r="E149" s="6"/>
      <c r="F149" s="126" t="s">
        <v>127</v>
      </c>
      <c r="G149" s="129"/>
      <c r="H149" s="129"/>
      <c r="I149" s="129"/>
      <c r="J149" s="129"/>
      <c r="K149" s="128"/>
      <c r="L149" s="46"/>
      <c r="M149" s="6"/>
    </row>
    <row r="150" spans="1:13" s="1" customFormat="1" ht="13.5" customHeight="1">
      <c r="A150" s="36"/>
      <c r="B150" s="45"/>
      <c r="C150" s="6"/>
      <c r="D150" s="6"/>
      <c r="E150" s="6"/>
      <c r="F150" s="6"/>
      <c r="G150" s="6"/>
      <c r="H150" s="6"/>
      <c r="I150" s="36"/>
      <c r="J150" s="37"/>
      <c r="K150" s="37"/>
      <c r="L150" s="37"/>
      <c r="M150" s="6"/>
    </row>
    <row r="151" spans="1:13" s="1" customFormat="1" ht="13.5" customHeight="1">
      <c r="A151" s="38"/>
      <c r="B151" s="38"/>
      <c r="C151" s="38"/>
      <c r="D151" s="38"/>
      <c r="E151" s="38"/>
      <c r="F151" s="38"/>
      <c r="G151" s="6"/>
      <c r="H151" s="6"/>
      <c r="I151" s="6"/>
      <c r="J151" s="6"/>
      <c r="K151" s="6"/>
      <c r="L151" s="6"/>
      <c r="M151" s="6"/>
    </row>
    <row r="152" spans="1:13" s="1" customFormat="1" ht="13.5" customHeight="1">
      <c r="A152" s="6"/>
      <c r="B152" s="4"/>
      <c r="C152" s="14"/>
      <c r="D152" s="14"/>
      <c r="E152" s="14"/>
      <c r="F152" s="14"/>
      <c r="G152" s="10"/>
      <c r="H152" s="10"/>
      <c r="I152" s="10"/>
      <c r="J152" s="11"/>
      <c r="K152" s="11"/>
      <c r="L152" s="6"/>
      <c r="M152" s="6"/>
    </row>
    <row r="153" spans="1:11" s="1" customFormat="1" ht="13.5" customHeight="1">
      <c r="A153" s="6"/>
      <c r="B153" s="4"/>
      <c r="C153" s="5"/>
      <c r="D153" s="5"/>
      <c r="E153" s="5"/>
      <c r="F153" s="5"/>
      <c r="G153" s="10"/>
      <c r="H153" s="10"/>
      <c r="I153" s="10"/>
      <c r="J153" s="11"/>
      <c r="K153" s="11"/>
    </row>
    <row r="154" spans="1:11" s="1" customFormat="1" ht="13.5" customHeight="1">
      <c r="A154" s="6"/>
      <c r="B154" s="15"/>
      <c r="C154" s="16"/>
      <c r="D154" s="16"/>
      <c r="E154" s="16"/>
      <c r="F154" s="16"/>
      <c r="G154" s="17"/>
      <c r="H154" s="17"/>
      <c r="I154" s="17"/>
      <c r="J154" s="11"/>
      <c r="K154" s="11"/>
    </row>
    <row r="155" spans="1:11" s="1" customFormat="1" ht="13.5" customHeight="1">
      <c r="A155" s="6"/>
      <c r="B155" s="4"/>
      <c r="C155" s="5"/>
      <c r="D155" s="5"/>
      <c r="E155" s="5"/>
      <c r="F155" s="5"/>
      <c r="G155" s="10"/>
      <c r="H155" s="10"/>
      <c r="I155" s="10"/>
      <c r="J155" s="9"/>
      <c r="K155" s="9"/>
    </row>
    <row r="156" spans="1:11" s="1" customFormat="1" ht="13.5" customHeight="1" hidden="1">
      <c r="A156" s="6"/>
      <c r="B156" s="2"/>
      <c r="C156" s="5"/>
      <c r="D156" s="5"/>
      <c r="E156" s="5"/>
      <c r="F156" s="5"/>
      <c r="G156" s="10"/>
      <c r="H156" s="10"/>
      <c r="I156" s="10"/>
      <c r="J156" s="9"/>
      <c r="K156" s="9"/>
    </row>
    <row r="157" spans="1:9" ht="15.75">
      <c r="A157" s="3"/>
      <c r="I157" s="13"/>
    </row>
    <row r="158" spans="1:9" ht="15.75">
      <c r="A158" s="3"/>
      <c r="I158" s="13"/>
    </row>
    <row r="159" spans="1:9" ht="15">
      <c r="A159" s="109"/>
      <c r="I159" s="110"/>
    </row>
    <row r="160" spans="7:11" ht="15.75">
      <c r="G160" s="154"/>
      <c r="H160" s="154"/>
      <c r="I160" s="154"/>
      <c r="J160" s="154"/>
      <c r="K160" s="49"/>
    </row>
  </sheetData>
  <sheetProtection/>
  <mergeCells count="41">
    <mergeCell ref="H145:K145"/>
    <mergeCell ref="A71:B71"/>
    <mergeCell ref="A57:B57"/>
    <mergeCell ref="A54:B54"/>
    <mergeCell ref="G160:J160"/>
    <mergeCell ref="A122:B122"/>
    <mergeCell ref="A145:D145"/>
    <mergeCell ref="A21:A23"/>
    <mergeCell ref="B21:B23"/>
    <mergeCell ref="M22:M23"/>
    <mergeCell ref="A81:B81"/>
    <mergeCell ref="A42:B42"/>
    <mergeCell ref="A114:B114"/>
    <mergeCell ref="A130:B130"/>
    <mergeCell ref="A139:B139"/>
    <mergeCell ref="A26:B26"/>
    <mergeCell ref="A28:B28"/>
    <mergeCell ref="A63:B63"/>
    <mergeCell ref="A65:B65"/>
    <mergeCell ref="A88:B88"/>
    <mergeCell ref="A111:B111"/>
    <mergeCell ref="F14:L14"/>
    <mergeCell ref="H147:K147"/>
    <mergeCell ref="I21:M21"/>
    <mergeCell ref="L22:L23"/>
    <mergeCell ref="A74:B74"/>
    <mergeCell ref="A30:B30"/>
    <mergeCell ref="A34:B34"/>
    <mergeCell ref="A147:D147"/>
    <mergeCell ref="A50:B50"/>
    <mergeCell ref="A117:B117"/>
    <mergeCell ref="F148:K148"/>
    <mergeCell ref="F149:K149"/>
    <mergeCell ref="B10:P10"/>
    <mergeCell ref="B12:C12"/>
    <mergeCell ref="B13:C13"/>
    <mergeCell ref="A16:M16"/>
    <mergeCell ref="A17:M17"/>
    <mergeCell ref="A18:M18"/>
    <mergeCell ref="B11:C11"/>
    <mergeCell ref="B14:C14"/>
  </mergeCells>
  <printOptions horizontalCentered="1"/>
  <pageMargins left="0.35433070866141736" right="0.35433070866141736" top="0.3937007874015748" bottom="0.3937007874015748" header="0.11811023622047245" footer="0.11811023622047245"/>
  <pageSetup horizontalDpi="600" verticalDpi="600" orientation="landscape" paperSize="9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marius</cp:lastModifiedBy>
  <cp:lastPrinted>2021-12-23T05:36:53Z</cp:lastPrinted>
  <dcterms:created xsi:type="dcterms:W3CDTF">2007-09-18T05:37:34Z</dcterms:created>
  <dcterms:modified xsi:type="dcterms:W3CDTF">2021-12-23T05:37:12Z</dcterms:modified>
  <cp:category/>
  <cp:version/>
  <cp:contentType/>
  <cp:contentStatus/>
</cp:coreProperties>
</file>